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45" windowWidth="17025" windowHeight="10725" firstSheet="3" activeTab="3"/>
  </bookViews>
  <sheets>
    <sheet name="Start Here" sheetId="1" r:id="rId1"/>
    <sheet name="NZS expense - History &amp; Future" sheetId="2" r:id="rId2"/>
    <sheet name="History of NZS Fund" sheetId="3" r:id="rId3"/>
    <sheet name="Input" sheetId="4" r:id="rId4"/>
    <sheet name="Model" sheetId="5" r:id="rId5"/>
    <sheet name="Contribution Rate" sheetId="6" r:id="rId6"/>
    <sheet name="Capital Contribution" sheetId="7" r:id="rId7"/>
    <sheet name="Fund Balance" sheetId="8" r:id="rId8"/>
    <sheet name="NZS to GDP" sheetId="9" r:id="rId9"/>
    <sheet name="Defaults" sheetId="10" r:id="rId10"/>
  </sheets>
  <definedNames/>
  <calcPr fullCalcOnLoad="1"/>
</workbook>
</file>

<file path=xl/sharedStrings.xml><?xml version="1.0" encoding="utf-8"?>
<sst xmlns="http://schemas.openxmlformats.org/spreadsheetml/2006/main" count="299" uniqueCount="247">
  <si>
    <t>Billions of nominal dollars (unless otherwise indicated)</t>
  </si>
  <si>
    <t>GDP</t>
  </si>
  <si>
    <t>Calculations</t>
  </si>
  <si>
    <t>Closing fund balance</t>
  </si>
  <si>
    <t>Percentage of GDP</t>
  </si>
  <si>
    <t>Net NZS expenditure</t>
  </si>
  <si>
    <t>Before-tax nominal annual rate of return on fund assets</t>
  </si>
  <si>
    <t>Tax rate on fund earnings</t>
  </si>
  <si>
    <t>Gross earnings on fund assets</t>
  </si>
  <si>
    <t>Net earnings on fund assets</t>
  </si>
  <si>
    <t>After-tax nominal annual rate of return on fund assets</t>
  </si>
  <si>
    <t>After-tax in-year compound return with fortnightly rests</t>
  </si>
  <si>
    <t>One-off endowment</t>
  </si>
  <si>
    <t>New Zealand Superannuation Fund Contribution Rate Model</t>
  </si>
  <si>
    <t>Constraints</t>
  </si>
  <si>
    <t>Cash flows and fund balance</t>
  </si>
  <si>
    <t>No one-off endowments to the fund are currently planned.</t>
  </si>
  <si>
    <t>One-off endowments</t>
  </si>
  <si>
    <t>Funding horizon (number of years)</t>
  </si>
  <si>
    <t>Earliest draw on fund assets (financial year)</t>
  </si>
  <si>
    <t>Methodology</t>
  </si>
  <si>
    <t>Structural limit</t>
  </si>
  <si>
    <t>Actual capital contribution plus net NZS expenditure</t>
  </si>
  <si>
    <t>Capital contribution</t>
  </si>
  <si>
    <t>Minimum contribution including net NZS expenditure</t>
  </si>
  <si>
    <t>Maximum contribution including net NZS expenditure</t>
  </si>
  <si>
    <t>Legislated parameters</t>
  </si>
  <si>
    <t>Specify the length of the funding horizon.  A funding horizon of one year is synonymous with the current pay-as-you-go system.</t>
  </si>
  <si>
    <t>Specify the first year in which the fund may begin subsidising current-year NZS expenditure.</t>
  </si>
  <si>
    <t>These parameters are non-discretionary, as they are specified in the New Zealand Superannuation Act 2001.</t>
  </si>
  <si>
    <t>This spreadsheet contains Treasury's model for calculating the contribution rate for</t>
  </si>
  <si>
    <t>percentage of nominal GDP.</t>
  </si>
  <si>
    <t>an amount which the annual capital contribution cannot exceed.  By default, the annual</t>
  </si>
  <si>
    <t>the current-year cost of NZS entitlements are specified in the New Zealand Superannuation</t>
  </si>
  <si>
    <t>This parameter is assumed to be stationary.</t>
  </si>
  <si>
    <t>Expected tax rate on earnings</t>
  </si>
  <si>
    <t>Required capital contribution plus net NZS expenditure as % of GDP</t>
  </si>
  <si>
    <t>Required capital contribution plus net NZS expenditure as nominal</t>
  </si>
  <si>
    <t>Required capital contribution as % of GDP</t>
  </si>
  <si>
    <t>Required capital contribution as nominal</t>
  </si>
  <si>
    <t>Net NZS expenditure as % of GDP</t>
  </si>
  <si>
    <t>Actual capital contribution plus net NZS expenditure as % of GDP</t>
  </si>
  <si>
    <t>Capital contribution as % of GDP</t>
  </si>
  <si>
    <t>Gross earnings on fund assets as % of GDP</t>
  </si>
  <si>
    <t>Tax paid on earnings on fund assets as % of GDP</t>
  </si>
  <si>
    <t>Net earnings on fund assets as % of GDP</t>
  </si>
  <si>
    <t>Closing fund balance as % of GDP</t>
  </si>
  <si>
    <t>capital contribution cannot exceed the difference between GDP and net NZS expenditure.</t>
  </si>
  <si>
    <t>The length of the funding horizon and the earliest date when the Fund may begin subsidising</t>
  </si>
  <si>
    <t>Enter assumptions on this worksheet.</t>
  </si>
  <si>
    <t>funding New Zealand Superannuation (NZS).</t>
  </si>
  <si>
    <t>The model is an Excel-based spreadsheet, consisting of several worksheets.</t>
  </si>
  <si>
    <t>Tax forecast</t>
  </si>
  <si>
    <t>Inputs and assumptions</t>
  </si>
  <si>
    <t>Specify, in billions of nominal dollars, the capital contribution for the year.</t>
  </si>
  <si>
    <t>Capital contribution in excess of net NZS expenditure</t>
  </si>
  <si>
    <t>Specify, in billions of nominal dollars, any one-off endowments to the NZS Fund</t>
  </si>
  <si>
    <t>Forecasts are from Treasury's Fiscal Strategy Model.</t>
  </si>
  <si>
    <t>Nominal GDP (expenditure) and net (of tax) NZS expenditure</t>
  </si>
  <si>
    <t>Structural limit for annual capital contribution (calculated)</t>
  </si>
  <si>
    <t>Nominal GDP (expenditure measure)</t>
  </si>
  <si>
    <t>By default, the annual capital contribution cannot exceed the difference between GDP and net NZS expenditure.</t>
  </si>
  <si>
    <t>Net NZS expenditure (superannuation payments after PAYE tax)</t>
  </si>
  <si>
    <t xml:space="preserve">expenditure, by year, as a percentage of nominal GDP. </t>
  </si>
  <si>
    <t>a percentage of nominal GDP. It represents the amount retained in or withdrawn from the Fund.</t>
  </si>
  <si>
    <t>Earnings on assets forecast</t>
  </si>
  <si>
    <t>Specify, in billions of nominal dollars, the gross earnings on assets for the year.</t>
  </si>
  <si>
    <t>Specify, in billions of nominal dollars, the tax paid on those earnings for the year.</t>
  </si>
  <si>
    <t>• the long term tax rate payable on the NZS Fund’s earnings;</t>
  </si>
  <si>
    <t>In addition, a structural limit on the annual capital contribution can be specified — that is,</t>
  </si>
  <si>
    <t>Act 2001.  The model provides the flexibility, however, to specify alternative parameters.</t>
  </si>
  <si>
    <t>Specify, in billions of nominal dollars, Nominal GDP by year to 2111.</t>
  </si>
  <si>
    <t>Specify, in billions of nominal dollars, net NZS expenditure by year to 2111.</t>
  </si>
  <si>
    <t>Entering a value for a variable forces the model to use that value in that year. If nothing is entered, the model will calculate the variable's value in that year.</t>
  </si>
  <si>
    <t>Constraints to the logic of the model</t>
  </si>
  <si>
    <t>• the gross earnings on the NZS Fund's assets in any forecast year, or later projected years;</t>
  </si>
  <si>
    <t>• the tax paid on those earnings in any forecast year, or later projected years; and</t>
  </si>
  <si>
    <t>• any one-off capital endowments to the NZS Fund in any forecast year, or later projected years.</t>
  </si>
  <si>
    <t>• the capital contribution to the NZS Fund in any forecast year, or later projected years*;</t>
  </si>
  <si>
    <r>
      <t xml:space="preserve">* </t>
    </r>
    <r>
      <rPr>
        <i/>
        <sz val="12"/>
        <rFont val="Arial"/>
        <family val="2"/>
      </rPr>
      <t>Note that this version of the model has used this facility to put no capital contributions into</t>
    </r>
  </si>
  <si>
    <t>will be reflected at each update of the NZS Fund.</t>
  </si>
  <si>
    <t>Other movements in reserves</t>
  </si>
  <si>
    <t>Specify, in billions of nominal dollars, the other movements in reserves for the year.</t>
  </si>
  <si>
    <t>Alternatively choose to apply a constant long-run before-tax</t>
  </si>
  <si>
    <t>No</t>
  </si>
  <si>
    <t>Increment to the Government 5-year nominal bond rate to</t>
  </si>
  <si>
    <t>Specify the increment above the annual value of the Government 5-year nominal</t>
  </si>
  <si>
    <t>bond rate that, when added to that bond rate, gives the before-tax nominal annual</t>
  </si>
  <si>
    <t>Expected long-run before-tax nominal annual rate of return</t>
  </si>
  <si>
    <t>which is linked to the Govt. 5-year bond rate, with your own choice of a constant</t>
  </si>
  <si>
    <t>long-run before-tax nominal annual rate of return to apply in projected years.</t>
  </si>
  <si>
    <t>produce before-tax nominal annual rate of return on the assets of</t>
  </si>
  <si>
    <t>rate of return on the assets of the NZS Fund in any unconstrained projected year.</t>
  </si>
  <si>
    <t>the NZS Fund in any unconstrained projected year.</t>
  </si>
  <si>
    <t>nominal annual rate of return on the  assets of the NZS Fund by</t>
  </si>
  <si>
    <t>Nominate the constant long-run before-tax nominal annual rate</t>
  </si>
  <si>
    <t>Specify the effective tax rate on the earnings of the NZS Fund.</t>
  </si>
  <si>
    <t>New Zealand Superannuation (NZS) Fund variables in history</t>
  </si>
  <si>
    <t>Opening net worth</t>
  </si>
  <si>
    <t>Revenue</t>
  </si>
  <si>
    <t>Gains/(losses)</t>
  </si>
  <si>
    <t>Sub-total: Operating balance</t>
  </si>
  <si>
    <t>Closing net worth</t>
  </si>
  <si>
    <r>
      <t xml:space="preserve">Year ended 30 June </t>
    </r>
    <r>
      <rPr>
        <b/>
        <sz val="12"/>
        <rFont val="Calibri"/>
        <family val="2"/>
      </rPr>
      <t>→</t>
    </r>
  </si>
  <si>
    <t>2001/02</t>
  </si>
  <si>
    <t>2002/03</t>
  </si>
  <si>
    <t>2003/04</t>
  </si>
  <si>
    <t>2004/05</t>
  </si>
  <si>
    <t>2005/06</t>
  </si>
  <si>
    <t>2006/07</t>
  </si>
  <si>
    <t>2007/08</t>
  </si>
  <si>
    <t>2008/09</t>
  </si>
  <si>
    <t>2009/10</t>
  </si>
  <si>
    <t>2010/11</t>
  </si>
  <si>
    <t>2011/12</t>
  </si>
  <si>
    <t>($ billion)</t>
  </si>
  <si>
    <r>
      <rPr>
        <i/>
        <sz val="12"/>
        <rFont val="Arial"/>
        <family val="2"/>
      </rPr>
      <t>less</t>
    </r>
    <r>
      <rPr>
        <sz val="12"/>
        <rFont val="Arial"/>
        <family val="2"/>
      </rPr>
      <t xml:space="preserve"> Current tax expense</t>
    </r>
  </si>
  <si>
    <r>
      <rPr>
        <i/>
        <sz val="12"/>
        <rFont val="Arial"/>
        <family val="2"/>
      </rPr>
      <t>less</t>
    </r>
    <r>
      <rPr>
        <sz val="12"/>
        <rFont val="Arial"/>
        <family val="2"/>
      </rPr>
      <t xml:space="preserve"> Other expenses</t>
    </r>
  </si>
  <si>
    <t>Capital contribution from the Crown</t>
  </si>
  <si>
    <t>revenue, tax expense and capital contributions up to and including the last historical fiscal year.</t>
  </si>
  <si>
    <t>• the expected long-run before-tax nominal annual rate of return (ror) on the NZS Fund’s assets;</t>
  </si>
  <si>
    <t>The technical assumption for the expected long-run before-tax nominal annual ror on the assets</t>
  </si>
  <si>
    <t>of the NZS Fund is 2.3 percentage points above the Government nominal 5-year bond rate in</t>
  </si>
  <si>
    <t>any projected year. This is in line with the NZS Fund's own</t>
  </si>
  <si>
    <t>Performance</t>
  </si>
  <si>
    <t>statement:</t>
  </si>
  <si>
    <t>The Fund's long-term expected ror is, before NZ tax, to exceed the risk-free ror (the interest</t>
  </si>
  <si>
    <t>rate on NZ Treasury bills) by at least 2.5% p.a. over rolling 20 year periods.</t>
  </si>
  <si>
    <t>As the Government 5-year bond rate is normally higher than the Treasury bill rate, the 2.5% p.a.</t>
  </si>
  <si>
    <t>margin on the Treasury bill rate is proxied as a 2.3% p.a. margin on the 5-year bond rate.</t>
  </si>
  <si>
    <t>Different forecasts and projections of nominal GDP, net-of-PAYE tax NZS expenditure and the</t>
  </si>
  <si>
    <t>Government nominal 5-year bond rate can be specified on the Input worksheet.</t>
  </si>
  <si>
    <t>Fiscal Strategy Model</t>
  </si>
  <si>
    <t>and are</t>
  </si>
  <si>
    <t>The default assumptions were obtained from the Treasury</t>
  </si>
  <si>
    <t>Government nominal 5-year bond rate</t>
  </si>
  <si>
    <t>Specify, as an annual % rate, the Govt. nominal 5-year bond rate by year to 2111.</t>
  </si>
  <si>
    <t>Net (of tax) NZS expenditure</t>
  </si>
  <si>
    <t>New Zealand Superannuation (NZS) aggregate expenditure and average recipient numbers over June-end (fiscal) year - history, forecast &amp; projection</t>
  </si>
  <si>
    <t>Gross New Zealand Superannuation expenditure ($billion)</t>
  </si>
  <si>
    <t>Nominal Gross Domestic Product (GDP) ($billion)</t>
  </si>
  <si>
    <t>1996/97</t>
  </si>
  <si>
    <t>1997/98</t>
  </si>
  <si>
    <t>1998/99</t>
  </si>
  <si>
    <t>1999/00</t>
  </si>
  <si>
    <t>2000/01</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</si>
  <si>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</si>
  <si>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</si>
  <si>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</si>
  <si>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</si>
  <si>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</si>
  <si>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</si>
  <si>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</si>
  <si>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</si>
  <si>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</si>
  <si>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</si>
  <si>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</si>
  <si>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</si>
  <si>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</si>
  <si>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</si>
  <si>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</si>
  <si>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</si>
  <si>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</si>
  <si>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</si>
  <si>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</si>
  <si>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</si>
  <si>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</si>
  <si>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</si>
  <si>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</si>
  <si>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</si>
  <si>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</si>
  <si>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</si>
  <si>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</si>
  <si>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</si>
  <si>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</si>
  <si>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</si>
  <si>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</si>
  <si>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</si>
  <si>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</si>
  <si>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</si>
  <si>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</si>
  <si>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</si>
  <si>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</si>
  <si>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</si>
  <si>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</si>
  <si>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</si>
  <si>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</si>
  <si>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</si>
  <si>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</si>
  <si>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</si>
  <si>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</si>
  <si>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</si>
  <si>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</si>
  <si>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</si>
  <si>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 xml:space="preserve">Years in red text are actual, historical years </t>
  </si>
  <si>
    <t xml:space="preserve">Years in blue text are the latest Economic &amp; Fiscal Update forecast years </t>
  </si>
  <si>
    <t>Gross NZS expenditure as percentage of nominal GDP</t>
  </si>
  <si>
    <t>Net NZS expenditure as percentage of nominal GDP</t>
  </si>
  <si>
    <t>Fiscal Year (Year ended 30 June) →</t>
  </si>
  <si>
    <t>Average number of NZS recipients in Fiscal Year (thousands)</t>
  </si>
  <si>
    <t>Annual percentage growth of NZS recipients</t>
  </si>
  <si>
    <t>This model calculates the contribution rate for pre-funding New Zealand Superannuation and projects out the NZS Fund variables beyond the latest forecast base.</t>
  </si>
  <si>
    <r>
      <t xml:space="preserve">The </t>
    </r>
    <r>
      <rPr>
        <b/>
        <i/>
        <sz val="10"/>
        <rFont val="Arial"/>
        <family val="2"/>
      </rPr>
      <t>Model</t>
    </r>
    <r>
      <rPr>
        <b/>
        <sz val="10"/>
        <rFont val="Arial"/>
        <family val="2"/>
      </rPr>
      <t xml:space="preserve"> worksheet contains the calculation methodology and numerical results of the calculations.</t>
    </r>
  </si>
  <si>
    <r>
      <t xml:space="preserve">Calculated, by formulae, as GDP </t>
    </r>
    <r>
      <rPr>
        <i/>
        <sz val="10"/>
        <color indexed="12"/>
        <rFont val="Arial"/>
        <family val="2"/>
      </rPr>
      <t>less</t>
    </r>
    <r>
      <rPr>
        <sz val="10"/>
        <color indexed="12"/>
        <rFont val="Arial"/>
        <family val="2"/>
      </rPr>
      <t xml:space="preserve"> net NZS expenditure. </t>
    </r>
  </si>
  <si>
    <t>Write the word Yes here in order to replace the default NZS Fund rate of return,</t>
  </si>
  <si>
    <t>Specify here the constant before-tax nominal annual rate of return to apply.</t>
  </si>
  <si>
    <t>Year ending June</t>
  </si>
  <si>
    <r>
      <t xml:space="preserve">less </t>
    </r>
    <r>
      <rPr>
        <sz val="10"/>
        <rFont val="Arial"/>
        <family val="2"/>
      </rPr>
      <t>Net NZS expenditure</t>
    </r>
  </si>
  <si>
    <r>
      <t xml:space="preserve">less </t>
    </r>
    <r>
      <rPr>
        <sz val="10"/>
        <rFont val="Arial"/>
        <family val="2"/>
      </rPr>
      <t>Tax paid on earnings on fund assets</t>
    </r>
  </si>
  <si>
    <t>New Zealand Superannuation (NZS) Fund Contribution Rate Model</t>
  </si>
  <si>
    <t xml:space="preserve">Default values are the assumptions used to produce the </t>
  </si>
  <si>
    <t>Default trackss are the nominal GDP, net aggregate NZS expenditure and Government 5-year bond rate tracks.</t>
  </si>
  <si>
    <t>Standard assumptions</t>
  </si>
  <si>
    <t>The model also contains four graphs, two "information data" worksheets and a worksheet with</t>
  </si>
  <si>
    <r>
      <t xml:space="preserve">To use the model, begin with the </t>
    </r>
    <r>
      <rPr>
        <i/>
        <sz val="12"/>
        <rFont val="Arial"/>
        <family val="2"/>
      </rPr>
      <t>Input</t>
    </r>
    <r>
      <rPr>
        <sz val="12"/>
        <rFont val="Arial"/>
        <family val="2"/>
      </rPr>
      <t xml:space="preserve"> worksheet, where modelling assumptions are entered.</t>
    </r>
  </si>
  <si>
    <r>
      <t xml:space="preserve">The calculation methodology and numerical results are given in the </t>
    </r>
    <r>
      <rPr>
        <i/>
        <sz val="12"/>
        <rFont val="Arial"/>
        <family val="2"/>
      </rPr>
      <t xml:space="preserve">Model </t>
    </r>
    <r>
      <rPr>
        <sz val="12"/>
        <rFont val="Arial"/>
        <family val="2"/>
      </rPr>
      <t>worksheet.</t>
    </r>
  </si>
  <si>
    <r>
      <t xml:space="preserve">• The </t>
    </r>
    <r>
      <rPr>
        <i/>
        <sz val="12"/>
        <rFont val="Arial"/>
        <family val="2"/>
      </rPr>
      <t xml:space="preserve">NZS expense - History &amp; Future </t>
    </r>
    <r>
      <rPr>
        <sz val="12"/>
        <rFont val="Arial"/>
        <family val="2"/>
      </rPr>
      <t>worksheet gives actual, forecast and projection data</t>
    </r>
  </si>
  <si>
    <r>
      <t xml:space="preserve">• The </t>
    </r>
    <r>
      <rPr>
        <i/>
        <sz val="12"/>
        <rFont val="Arial"/>
        <family val="2"/>
      </rPr>
      <t xml:space="preserve">History of NZS Fund </t>
    </r>
    <r>
      <rPr>
        <sz val="12"/>
        <rFont val="Arial"/>
        <family val="2"/>
      </rPr>
      <t>worksheet gives the actual outturns of NZS Fund variables, such as</t>
    </r>
  </si>
  <si>
    <r>
      <t>• The</t>
    </r>
    <r>
      <rPr>
        <i/>
        <sz val="12"/>
        <rFont val="Arial"/>
        <family val="2"/>
      </rPr>
      <t xml:space="preserve"> Contribution Rate</t>
    </r>
    <r>
      <rPr>
        <sz val="12"/>
        <rFont val="Arial"/>
        <family val="2"/>
      </rPr>
      <t xml:space="preserve"> graph shows the contribution rate and net (of PAYE tax) NZS</t>
    </r>
  </si>
  <si>
    <r>
      <t xml:space="preserve">• The </t>
    </r>
    <r>
      <rPr>
        <i/>
        <sz val="12"/>
        <rFont val="Arial"/>
        <family val="2"/>
      </rPr>
      <t>Capital Contribution</t>
    </r>
    <r>
      <rPr>
        <sz val="12"/>
        <rFont val="Arial"/>
        <family val="2"/>
      </rPr>
      <t xml:space="preserve"> graph shows the annual capital contribution to the NZS Fund, as</t>
    </r>
  </si>
  <si>
    <t>on NZS aggregate expenses (both gross and net of tax) and annual average recipient numbers.</t>
  </si>
  <si>
    <r>
      <t>• The</t>
    </r>
    <r>
      <rPr>
        <i/>
        <sz val="12"/>
        <rFont val="Arial"/>
        <family val="2"/>
      </rPr>
      <t xml:space="preserve"> NZS to GDP</t>
    </r>
    <r>
      <rPr>
        <sz val="12"/>
        <rFont val="Arial"/>
        <family val="2"/>
      </rPr>
      <t xml:space="preserve"> graph shows the total gross (including tax) NZS expenditure, by fiscal year,</t>
    </r>
  </si>
  <si>
    <t>as a percentage of nominal GDP, over history, the latest forecast and in projections.</t>
  </si>
  <si>
    <r>
      <t>by copying and pasting from the</t>
    </r>
    <r>
      <rPr>
        <i/>
        <sz val="12"/>
        <rFont val="Arial"/>
        <family val="2"/>
      </rPr>
      <t xml:space="preserve"> Defaults</t>
    </r>
    <r>
      <rPr>
        <sz val="12"/>
        <rFont val="Arial"/>
        <family val="2"/>
      </rPr>
      <t xml:space="preserve"> worksheet.</t>
    </r>
  </si>
  <si>
    <r>
      <t xml:space="preserve">A number of assumptions can be specified on the </t>
    </r>
    <r>
      <rPr>
        <i/>
        <sz val="12"/>
        <rFont val="Arial"/>
        <family val="2"/>
      </rPr>
      <t>Input</t>
    </r>
    <r>
      <rPr>
        <sz val="12"/>
        <rFont val="Arial"/>
        <family val="2"/>
      </rPr>
      <t xml:space="preserve"> worksheet, namely:</t>
    </r>
  </si>
  <si>
    <r>
      <t xml:space="preserve">• The </t>
    </r>
    <r>
      <rPr>
        <i/>
        <sz val="12"/>
        <rFont val="Arial"/>
        <family val="2"/>
      </rPr>
      <t xml:space="preserve">Fund Balance </t>
    </r>
    <r>
      <rPr>
        <sz val="12"/>
        <rFont val="Arial"/>
        <family val="2"/>
      </rPr>
      <t>graph shows the size of the NZS Fund, in each fiscal year, as a</t>
    </r>
  </si>
  <si>
    <t>Time periods are fiscal years or June-end years e.g. 2015 denotes the 2014/15 fiscal year, which is 1 July 2014 to 30 June 2015.</t>
  </si>
  <si>
    <t>writing the word Yes in the yellow-shaded cell.</t>
  </si>
  <si>
    <t>of return on NZS Fund assets to model in green-shaded cell.</t>
  </si>
  <si>
    <t>the NZS Fund between 2011/12 and 2018/19. Any changes to this non-contribution period</t>
  </si>
  <si>
    <t xml:space="preserve">internet site. </t>
  </si>
  <si>
    <t>2014 Budget Economic and Fiscal Update (BEFU 2014)</t>
  </si>
  <si>
    <t>The 2014 Budget Economic and Fiscal Update (BEFU) fiscal and economic forecasts</t>
  </si>
  <si>
    <t>are used as inputs to this version of the model and its outputs appear in the 2014 BEFU.</t>
  </si>
  <si>
    <r>
      <t xml:space="preserve">input assumptions and tracks that can be used to restore those for 2014 BEFU in </t>
    </r>
    <r>
      <rPr>
        <i/>
        <sz val="12"/>
        <rFont val="Arial"/>
        <family val="2"/>
      </rPr>
      <t>Input</t>
    </r>
  </si>
  <si>
    <r>
      <t xml:space="preserve">• The </t>
    </r>
    <r>
      <rPr>
        <i/>
        <sz val="12"/>
        <rFont val="Arial"/>
        <family val="2"/>
      </rPr>
      <t xml:space="preserve">Defaults </t>
    </r>
    <r>
      <rPr>
        <sz val="12"/>
        <rFont val="Arial"/>
        <family val="2"/>
      </rPr>
      <t>worksheet contains all the standard inputs to the model for the 2014 BEFU.</t>
    </r>
  </si>
  <si>
    <r>
      <t xml:space="preserve">If the values in the </t>
    </r>
    <r>
      <rPr>
        <i/>
        <sz val="12"/>
        <rFont val="Arial"/>
        <family val="2"/>
      </rPr>
      <t xml:space="preserve">Input </t>
    </r>
    <r>
      <rPr>
        <sz val="12"/>
        <rFont val="Arial"/>
        <family val="2"/>
      </rPr>
      <t>worksheet are changed, they can be restored to the standard inputs</t>
    </r>
  </si>
  <si>
    <t>This expected long-run ror is unchanged from that applied at the 2013 Half Year Economic and</t>
  </si>
  <si>
    <t>Fiscal Update (HYEFU), which was the last time the model was published on the Treasury</t>
  </si>
  <si>
    <t>The assumed tax rate on earnings is 24%. This is unchanged from the 2013 HYEFU assumption.</t>
  </si>
  <si>
    <t>consistent with the forecasts and projections prepared for the 2014 BEFU.</t>
  </si>
  <si>
    <t>In this model that is the 2014 Budget Economic &amp; Fiscal Update (BEFU) forecast</t>
  </si>
  <si>
    <t>Years in black text are projected years, launching from the latest forecast base and using Statistics New Zealand demographic and labour force projections and several assumptions based on historical averages and current policy</t>
  </si>
  <si>
    <t>2014 Budget Economic and Fiscal Update (BEFU) New Zealand Superannuation (NZS) Fund Contribution Rate Model</t>
  </si>
  <si>
    <r>
      <t xml:space="preserve">To restore assumptions to their original 2014 BEFU values, copy and paste required values from the </t>
    </r>
    <r>
      <rPr>
        <i/>
        <sz val="10"/>
        <rFont val="Arial"/>
        <family val="2"/>
      </rPr>
      <t>Defaults</t>
    </r>
    <r>
      <rPr>
        <sz val="10"/>
        <rFont val="Arial"/>
        <family val="2"/>
      </rPr>
      <t xml:space="preserve"> worksheet, which has all the key assumptions and input tracks in this </t>
    </r>
    <r>
      <rPr>
        <i/>
        <sz val="10"/>
        <rFont val="Arial"/>
        <family val="2"/>
      </rPr>
      <t>Input</t>
    </r>
    <r>
      <rPr>
        <sz val="10"/>
        <rFont val="Arial"/>
        <family val="2"/>
      </rPr>
      <t xml:space="preserve"> worksheet.</t>
    </r>
  </si>
  <si>
    <t>2014 Budget Economic and Fiscal Update NZS Fund output</t>
  </si>
  <si>
    <t>These were produced using 2014 Budget Economic and Fiscal Update forecasts and projection assumptions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</si>
</sst>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0"/>
    <numFmt numFmtId="166" formatCode="0.000"/>
    <numFmt numFmtId="167" formatCode="#,##0.000"/>
    <numFmt numFmtId="168" formatCode="0.0%"/>
    <numFmt numFmtId="169" formatCode="0.000%"/>
    <numFmt numFmtId="170" formatCode="#,##0.0"/>
  </numFmts>
  <fonts count="64">
    <font>
      <sz val="8"/>
      <name val="Helvetica"/>
      <family val="0"/>
    </font>
    <font>
      <sz val="11"/>
      <color indexed="8"/>
      <name val="Calibri"/>
      <family val="2"/>
    </font>
    <font>
      <u val="single"/>
      <sz val="8"/>
      <color indexed="12"/>
      <name val="Helvetica"/>
      <family val="2"/>
    </font>
    <font>
      <b/>
      <sz val="12"/>
      <name val="Arial"/>
      <family val="2"/>
    </font>
    <font>
      <sz val="12"/>
      <name val="Arial"/>
      <family val="2"/>
    </font>
    <font>
      <i/>
      <sz val="12"/>
      <name val="Arial"/>
      <family val="2"/>
    </font>
    <font>
      <b/>
      <sz val="12"/>
      <name val="Calibri"/>
      <family val="2"/>
    </font>
    <font>
      <u val="single"/>
      <sz val="12"/>
      <color indexed="12"/>
      <name val="Arial"/>
      <family val="2"/>
    </font>
    <font>
      <b/>
      <sz val="10"/>
      <name val="Arial"/>
      <family val="2"/>
    </font>
    <font>
      <sz val="10"/>
      <name val="Arial"/>
      <family val="2"/>
    </font>
    <font>
      <b/>
      <i/>
      <sz val="10"/>
      <name val="Arial"/>
      <family val="2"/>
    </font>
    <font>
      <sz val="8"/>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sz val="10"/>
      <color indexed="8"/>
      <name val="Arial"/>
      <family val="2"/>
    </font>
    <font>
      <i/>
      <sz val="10"/>
      <name val="Arial"/>
      <family val="2"/>
    </font>
    <font>
      <b/>
      <sz val="10"/>
      <color indexed="8"/>
      <name val="Arial"/>
      <family val="2"/>
    </font>
    <font>
      <i/>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name val="Arial"/>
      <family val="2"/>
    </font>
    <font>
      <b/>
      <sz val="12"/>
      <color indexed="8"/>
      <name val="Arial"/>
      <family val="2"/>
    </font>
    <font>
      <b/>
      <sz val="14"/>
      <color indexed="8"/>
      <name val="Arial"/>
      <family val="2"/>
    </font>
    <font>
      <b/>
      <sz val="16"/>
      <color indexed="8"/>
      <name val="Arial"/>
      <family val="2"/>
    </font>
    <font>
      <b/>
      <sz val="11.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b/>
      <sz val="10"/>
      <color rgb="FFFF0000"/>
      <name val="Arial"/>
      <family val="2"/>
    </font>
    <font>
      <sz val="10"/>
      <color rgb="FFFF0000"/>
      <name val="Arial"/>
      <family val="2"/>
    </font>
    <font>
      <sz val="10"/>
      <color rgb="FF0000FF"/>
      <name val="Arial"/>
      <family val="2"/>
    </font>
    <font>
      <sz val="10"/>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
      <patternFill patternType="solid">
        <fgColor indexed="1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1">
    <xf numFmtId="0" fontId="0" fillId="0" borderId="0" xfId="0" applyAlignment="1">
      <alignment/>
    </xf>
    <xf numFmtId="0" fontId="0" fillId="33" borderId="0" xfId="0" applyFill="1" applyAlignment="1" applyProtection="1">
      <alignment/>
      <protection/>
    </xf>
    <xf numFmtId="0" fontId="3" fillId="33" borderId="0" xfId="56" applyFont="1" applyFill="1" applyAlignment="1">
      <alignment/>
      <protection/>
    </xf>
    <xf numFmtId="0" fontId="4" fillId="33" borderId="0" xfId="56" applyFont="1" applyFill="1">
      <alignment/>
      <protection/>
    </xf>
    <xf numFmtId="0" fontId="5" fillId="33" borderId="0" xfId="56" applyFont="1" applyFill="1">
      <alignment/>
      <protection/>
    </xf>
    <xf numFmtId="0" fontId="3" fillId="33" borderId="0" xfId="0" applyFont="1" applyFill="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alignment/>
      <protection/>
    </xf>
    <xf numFmtId="0" fontId="3" fillId="33" borderId="0" xfId="0" applyFont="1" applyFill="1" applyAlignment="1" applyProtection="1">
      <alignment horizontal="right"/>
      <protection/>
    </xf>
    <xf numFmtId="0" fontId="3" fillId="33" borderId="0" xfId="0" applyFont="1" applyFill="1" applyAlignment="1" applyProtection="1">
      <alignment horizontal="center"/>
      <protection/>
    </xf>
    <xf numFmtId="167" fontId="4" fillId="33" borderId="0" xfId="0" applyNumberFormat="1" applyFont="1" applyFill="1" applyAlignment="1" applyProtection="1">
      <alignment/>
      <protection/>
    </xf>
    <xf numFmtId="167" fontId="3" fillId="33" borderId="0" xfId="0" applyNumberFormat="1" applyFont="1" applyFill="1" applyAlignment="1" applyProtection="1">
      <alignment/>
      <protection/>
    </xf>
    <xf numFmtId="167" fontId="4" fillId="33" borderId="10" xfId="0" applyNumberFormat="1" applyFont="1" applyFill="1" applyBorder="1" applyAlignment="1" applyProtection="1">
      <alignment/>
      <protection/>
    </xf>
    <xf numFmtId="0" fontId="7" fillId="33" borderId="0" xfId="52" applyFont="1" applyFill="1" applyAlignment="1" applyProtection="1">
      <alignment/>
      <protection/>
    </xf>
    <xf numFmtId="0" fontId="8" fillId="33" borderId="0" xfId="0" applyFont="1" applyFill="1" applyAlignment="1" applyProtection="1">
      <alignment/>
      <protection/>
    </xf>
    <xf numFmtId="0" fontId="8" fillId="33" borderId="0" xfId="0" applyFont="1" applyFill="1" applyAlignment="1" applyProtection="1">
      <alignment horizontal="right"/>
      <protection/>
    </xf>
    <xf numFmtId="0" fontId="8" fillId="33" borderId="0" xfId="0" applyFont="1" applyFill="1" applyAlignment="1" applyProtection="1">
      <alignment horizontal="center"/>
      <protection/>
    </xf>
    <xf numFmtId="0" fontId="9" fillId="33" borderId="0" xfId="0" applyFont="1" applyFill="1" applyAlignment="1" applyProtection="1">
      <alignment/>
      <protection/>
    </xf>
    <xf numFmtId="0" fontId="10" fillId="33" borderId="0" xfId="0" applyFont="1" applyFill="1" applyAlignment="1" applyProtection="1">
      <alignment horizontal="right"/>
      <protection/>
    </xf>
    <xf numFmtId="0" fontId="11" fillId="33" borderId="0" xfId="0" applyFont="1" applyFill="1" applyAlignment="1" applyProtection="1">
      <alignment/>
      <protection/>
    </xf>
    <xf numFmtId="0" fontId="58" fillId="33" borderId="0" xfId="0" applyFont="1" applyFill="1" applyAlignment="1" applyProtection="1">
      <alignment/>
      <protection/>
    </xf>
    <xf numFmtId="0" fontId="59" fillId="33" borderId="0" xfId="0" applyFont="1" applyFill="1" applyAlignment="1" applyProtection="1">
      <alignment/>
      <protection/>
    </xf>
    <xf numFmtId="0" fontId="59" fillId="33" borderId="0" xfId="0" applyFont="1" applyFill="1" applyAlignment="1" applyProtection="1">
      <alignment horizontal="right"/>
      <protection/>
    </xf>
    <xf numFmtId="0" fontId="58" fillId="33" borderId="0" xfId="0" applyFont="1" applyFill="1" applyAlignment="1" applyProtection="1">
      <alignment horizontal="right"/>
      <protection/>
    </xf>
    <xf numFmtId="167" fontId="60" fillId="33" borderId="0" xfId="0" applyNumberFormat="1" applyFont="1" applyFill="1" applyAlignment="1" applyProtection="1">
      <alignment/>
      <protection/>
    </xf>
    <xf numFmtId="167" fontId="61" fillId="33" borderId="0" xfId="0" applyNumberFormat="1" applyFont="1" applyFill="1" applyAlignment="1" applyProtection="1">
      <alignment/>
      <protection/>
    </xf>
    <xf numFmtId="168" fontId="60" fillId="33" borderId="0" xfId="59" applyNumberFormat="1" applyFont="1" applyFill="1" applyAlignment="1" applyProtection="1">
      <alignment/>
      <protection/>
    </xf>
    <xf numFmtId="168" fontId="62" fillId="33" borderId="0" xfId="59" applyNumberFormat="1" applyFont="1" applyFill="1" applyAlignment="1" applyProtection="1">
      <alignment/>
      <protection/>
    </xf>
    <xf numFmtId="168" fontId="61" fillId="33" borderId="0" xfId="59" applyNumberFormat="1" applyFont="1" applyFill="1" applyAlignment="1" applyProtection="1">
      <alignment/>
      <protection/>
    </xf>
    <xf numFmtId="167" fontId="62" fillId="33" borderId="0" xfId="0" applyNumberFormat="1" applyFont="1" applyFill="1" applyAlignment="1" applyProtection="1">
      <alignment/>
      <protection/>
    </xf>
    <xf numFmtId="170" fontId="62" fillId="33" borderId="0" xfId="0" applyNumberFormat="1" applyFont="1" applyFill="1" applyAlignment="1" applyProtection="1">
      <alignment/>
      <protection/>
    </xf>
    <xf numFmtId="3" fontId="60" fillId="33" borderId="0" xfId="0" applyNumberFormat="1" applyFont="1" applyFill="1" applyAlignment="1" applyProtection="1">
      <alignment/>
      <protection/>
    </xf>
    <xf numFmtId="3" fontId="62" fillId="33" borderId="0" xfId="0" applyNumberFormat="1" applyFont="1" applyFill="1" applyAlignment="1" applyProtection="1">
      <alignment/>
      <protection/>
    </xf>
    <xf numFmtId="3" fontId="61" fillId="33" borderId="0" xfId="0" applyNumberFormat="1" applyFont="1" applyFill="1" applyAlignment="1" applyProtection="1">
      <alignment/>
      <protection/>
    </xf>
    <xf numFmtId="0" fontId="9" fillId="33" borderId="10" xfId="0" applyFont="1" applyFill="1" applyBorder="1" applyAlignment="1" applyProtection="1">
      <alignment vertical="top"/>
      <protection/>
    </xf>
    <xf numFmtId="0" fontId="15" fillId="33" borderId="10" xfId="0" applyFont="1" applyFill="1" applyBorder="1" applyAlignment="1" applyProtection="1">
      <alignment vertical="top" wrapText="1"/>
      <protection/>
    </xf>
    <xf numFmtId="0" fontId="9" fillId="33" borderId="0" xfId="0" applyFont="1" applyFill="1" applyBorder="1" applyAlignment="1" applyProtection="1">
      <alignment vertical="top"/>
      <protection/>
    </xf>
    <xf numFmtId="0" fontId="15" fillId="33" borderId="0" xfId="0" applyFont="1" applyFill="1" applyAlignment="1" applyProtection="1">
      <alignment vertical="top" wrapText="1"/>
      <protection/>
    </xf>
    <xf numFmtId="168" fontId="8" fillId="33" borderId="0" xfId="59" applyNumberFormat="1" applyFont="1" applyFill="1" applyAlignment="1" applyProtection="1">
      <alignment horizontal="center" vertical="top"/>
      <protection locked="0"/>
    </xf>
    <xf numFmtId="168" fontId="8" fillId="34" borderId="0" xfId="59" applyNumberFormat="1" applyFont="1" applyFill="1" applyAlignment="1" applyProtection="1">
      <alignment horizontal="center" vertical="top"/>
      <protection locked="0"/>
    </xf>
    <xf numFmtId="10" fontId="9" fillId="33" borderId="0" xfId="59" applyNumberFormat="1" applyFont="1" applyFill="1" applyBorder="1" applyAlignment="1" applyProtection="1">
      <alignment horizontal="center" vertical="top"/>
      <protection/>
    </xf>
    <xf numFmtId="0" fontId="15" fillId="33" borderId="0" xfId="0" applyFont="1" applyFill="1" applyBorder="1" applyAlignment="1" applyProtection="1">
      <alignment vertical="top" wrapText="1"/>
      <protection/>
    </xf>
    <xf numFmtId="10" fontId="8" fillId="10" borderId="0" xfId="59" applyNumberFormat="1" applyFont="1" applyFill="1" applyAlignment="1" applyProtection="1">
      <alignment horizontal="center" vertical="top"/>
      <protection locked="0"/>
    </xf>
    <xf numFmtId="0" fontId="63" fillId="33" borderId="10" xfId="0" applyFont="1" applyFill="1" applyBorder="1" applyAlignment="1" applyProtection="1">
      <alignment/>
      <protection/>
    </xf>
    <xf numFmtId="9" fontId="8" fillId="33" borderId="0" xfId="59" applyNumberFormat="1" applyFont="1" applyFill="1" applyAlignment="1" applyProtection="1">
      <alignment horizontal="center" vertical="top"/>
      <protection locked="0"/>
    </xf>
    <xf numFmtId="0" fontId="9" fillId="33" borderId="10" xfId="0" applyFont="1" applyFill="1" applyBorder="1" applyAlignment="1" applyProtection="1">
      <alignment/>
      <protection/>
    </xf>
    <xf numFmtId="0" fontId="9" fillId="33" borderId="10" xfId="0" applyFont="1" applyFill="1" applyBorder="1" applyAlignment="1" applyProtection="1">
      <alignment horizontal="center" vertical="top"/>
      <protection/>
    </xf>
    <xf numFmtId="1" fontId="9" fillId="33" borderId="0" xfId="0" applyNumberFormat="1" applyFont="1" applyFill="1" applyAlignment="1" applyProtection="1">
      <alignment horizontal="center" vertical="top"/>
      <protection locked="0"/>
    </xf>
    <xf numFmtId="0" fontId="9" fillId="33" borderId="0" xfId="0" applyFont="1" applyFill="1" applyAlignment="1" applyProtection="1">
      <alignment horizontal="center" vertical="top"/>
      <protection locked="0"/>
    </xf>
    <xf numFmtId="0" fontId="9" fillId="33" borderId="0" xfId="0" applyFont="1" applyFill="1" applyAlignment="1" applyProtection="1">
      <alignment vertical="top"/>
      <protection/>
    </xf>
    <xf numFmtId="0" fontId="9" fillId="33" borderId="0" xfId="0" applyFont="1" applyFill="1" applyAlignment="1" applyProtection="1">
      <alignment horizontal="center" vertical="top"/>
      <protection/>
    </xf>
    <xf numFmtId="0" fontId="9" fillId="33" borderId="0" xfId="0" applyFont="1" applyFill="1" applyAlignment="1" applyProtection="1">
      <alignment vertical="top" wrapText="1"/>
      <protection/>
    </xf>
    <xf numFmtId="0" fontId="8" fillId="33" borderId="0" xfId="0" applyFont="1" applyFill="1" applyAlignment="1" applyProtection="1">
      <alignment horizontal="center" vertical="top"/>
      <protection/>
    </xf>
    <xf numFmtId="0" fontId="15" fillId="33" borderId="10" xfId="0" applyFont="1" applyFill="1" applyBorder="1" applyAlignment="1" applyProtection="1">
      <alignment vertical="top"/>
      <protection/>
    </xf>
    <xf numFmtId="0" fontId="15" fillId="33" borderId="10" xfId="0" applyFont="1" applyFill="1" applyBorder="1" applyAlignment="1" applyProtection="1">
      <alignment/>
      <protection/>
    </xf>
    <xf numFmtId="166" fontId="9" fillId="33" borderId="0" xfId="0" applyNumberFormat="1" applyFont="1" applyFill="1" applyAlignment="1" applyProtection="1">
      <alignment vertical="center"/>
      <protection/>
    </xf>
    <xf numFmtId="166" fontId="9" fillId="33" borderId="0" xfId="0" applyNumberFormat="1" applyFont="1" applyFill="1" applyAlignment="1" applyProtection="1">
      <alignment/>
      <protection/>
    </xf>
    <xf numFmtId="167" fontId="9" fillId="33" borderId="0" xfId="0" applyNumberFormat="1" applyFont="1" applyFill="1" applyAlignment="1" applyProtection="1">
      <alignment vertical="center"/>
      <protection locked="0"/>
    </xf>
    <xf numFmtId="167" fontId="9" fillId="33" borderId="0" xfId="0" applyNumberFormat="1" applyFont="1" applyFill="1" applyAlignment="1" applyProtection="1">
      <alignment vertical="top"/>
      <protection locked="0"/>
    </xf>
    <xf numFmtId="167" fontId="9" fillId="33" borderId="0" xfId="0" applyNumberFormat="1" applyFont="1" applyFill="1" applyAlignment="1" applyProtection="1">
      <alignment vertical="top"/>
      <protection/>
    </xf>
    <xf numFmtId="166" fontId="9" fillId="33" borderId="0" xfId="0" applyNumberFormat="1" applyFont="1" applyFill="1" applyAlignment="1" applyProtection="1">
      <alignment vertical="top"/>
      <protection locked="0"/>
    </xf>
    <xf numFmtId="166" fontId="9" fillId="33" borderId="0" xfId="0" applyNumberFormat="1" applyFont="1" applyFill="1" applyAlignment="1" applyProtection="1">
      <alignment vertical="top"/>
      <protection/>
    </xf>
    <xf numFmtId="166" fontId="9" fillId="35" borderId="0" xfId="0" applyNumberFormat="1" applyFont="1" applyFill="1" applyAlignment="1" applyProtection="1">
      <alignment/>
      <protection/>
    </xf>
    <xf numFmtId="168" fontId="9" fillId="35" borderId="0" xfId="59" applyNumberFormat="1" applyFont="1" applyFill="1" applyAlignment="1" applyProtection="1">
      <alignment/>
      <protection/>
    </xf>
    <xf numFmtId="0" fontId="15" fillId="33" borderId="0" xfId="0" applyFont="1" applyFill="1" applyAlignment="1" applyProtection="1">
      <alignment vertical="top"/>
      <protection/>
    </xf>
    <xf numFmtId="0" fontId="15" fillId="33" borderId="0" xfId="0" applyFont="1" applyFill="1" applyBorder="1" applyAlignment="1" applyProtection="1">
      <alignment vertical="top"/>
      <protection/>
    </xf>
    <xf numFmtId="0" fontId="63" fillId="33" borderId="0" xfId="0" applyFont="1" applyFill="1" applyBorder="1" applyAlignment="1" applyProtection="1">
      <alignment/>
      <protection/>
    </xf>
    <xf numFmtId="0" fontId="9" fillId="33" borderId="0" xfId="0" applyFont="1" applyFill="1" applyBorder="1" applyAlignment="1" applyProtection="1">
      <alignment horizontal="center" vertical="top"/>
      <protection/>
    </xf>
    <xf numFmtId="49" fontId="9" fillId="33" borderId="0" xfId="52" applyNumberFormat="1" applyFont="1" applyFill="1" applyAlignment="1" applyProtection="1">
      <alignment/>
      <protection/>
    </xf>
    <xf numFmtId="167" fontId="9" fillId="33" borderId="0" xfId="0" applyNumberFormat="1" applyFont="1" applyFill="1" applyBorder="1" applyAlignment="1" applyProtection="1">
      <alignment/>
      <protection/>
    </xf>
    <xf numFmtId="167" fontId="9" fillId="33" borderId="0" xfId="0" applyNumberFormat="1" applyFont="1" applyFill="1" applyBorder="1" applyAlignment="1" applyProtection="1">
      <alignment vertical="top"/>
      <protection/>
    </xf>
    <xf numFmtId="0" fontId="9" fillId="33" borderId="0" xfId="0" applyFont="1" applyFill="1" applyBorder="1" applyAlignment="1">
      <alignment/>
    </xf>
    <xf numFmtId="0" fontId="10" fillId="33" borderId="0" xfId="0" applyFont="1" applyFill="1" applyBorder="1" applyAlignment="1">
      <alignment/>
    </xf>
    <xf numFmtId="0" fontId="9" fillId="33" borderId="0" xfId="0" applyFont="1" applyFill="1" applyAlignment="1">
      <alignment/>
    </xf>
    <xf numFmtId="0" fontId="10" fillId="33" borderId="0" xfId="0" applyFont="1" applyFill="1" applyBorder="1" applyAlignment="1">
      <alignment horizontal="right"/>
    </xf>
    <xf numFmtId="0" fontId="59" fillId="33" borderId="0" xfId="0" applyFont="1" applyFill="1" applyAlignment="1">
      <alignment/>
    </xf>
    <xf numFmtId="0" fontId="8" fillId="33" borderId="0" xfId="0" applyFont="1" applyFill="1" applyBorder="1" applyAlignment="1">
      <alignment horizontal="right"/>
    </xf>
    <xf numFmtId="0" fontId="8" fillId="33" borderId="0" xfId="0" applyFont="1" applyFill="1" applyBorder="1" applyAlignment="1">
      <alignment/>
    </xf>
    <xf numFmtId="165" fontId="9" fillId="33" borderId="0" xfId="0" applyNumberFormat="1" applyFont="1" applyFill="1" applyBorder="1" applyAlignment="1">
      <alignment/>
    </xf>
    <xf numFmtId="167" fontId="9" fillId="33" borderId="0" xfId="0" applyNumberFormat="1" applyFont="1" applyFill="1" applyBorder="1" applyAlignment="1">
      <alignment/>
    </xf>
    <xf numFmtId="4" fontId="9" fillId="33" borderId="0" xfId="0" applyNumberFormat="1" applyFont="1" applyFill="1" applyBorder="1" applyAlignment="1">
      <alignment/>
    </xf>
    <xf numFmtId="167" fontId="9" fillId="36" borderId="0" xfId="0" applyNumberFormat="1" applyFont="1" applyFill="1" applyBorder="1" applyAlignment="1">
      <alignment/>
    </xf>
    <xf numFmtId="168" fontId="9" fillId="33" borderId="0" xfId="59" applyNumberFormat="1" applyFont="1" applyFill="1" applyBorder="1" applyAlignment="1">
      <alignment/>
    </xf>
    <xf numFmtId="168" fontId="9" fillId="36" borderId="0" xfId="59" applyNumberFormat="1" applyFont="1" applyFill="1" applyBorder="1" applyAlignment="1">
      <alignment/>
    </xf>
    <xf numFmtId="169" fontId="9" fillId="33" borderId="0" xfId="59" applyNumberFormat="1" applyFont="1" applyFill="1" applyBorder="1" applyAlignment="1">
      <alignment/>
    </xf>
    <xf numFmtId="10" fontId="9" fillId="33" borderId="0" xfId="59" applyNumberFormat="1" applyFont="1" applyFill="1" applyBorder="1" applyAlignment="1">
      <alignment/>
    </xf>
    <xf numFmtId="10" fontId="9" fillId="33" borderId="0" xfId="59" applyNumberFormat="1" applyFont="1" applyFill="1" applyAlignment="1">
      <alignment/>
    </xf>
    <xf numFmtId="10" fontId="14" fillId="33" borderId="0" xfId="59" applyNumberFormat="1" applyFont="1" applyFill="1" applyAlignment="1">
      <alignment/>
    </xf>
    <xf numFmtId="3" fontId="9" fillId="33" borderId="0" xfId="0" applyNumberFormat="1" applyFont="1" applyFill="1" applyBorder="1" applyAlignment="1">
      <alignment/>
    </xf>
    <xf numFmtId="167" fontId="9" fillId="33" borderId="0" xfId="59" applyNumberFormat="1" applyFont="1" applyFill="1" applyBorder="1" applyAlignment="1">
      <alignment/>
    </xf>
    <xf numFmtId="164" fontId="9" fillId="33" borderId="0" xfId="0" applyNumberFormat="1" applyFont="1" applyFill="1" applyBorder="1" applyAlignment="1">
      <alignment/>
    </xf>
    <xf numFmtId="0" fontId="17" fillId="33" borderId="0" xfId="0" applyFont="1" applyFill="1" applyBorder="1" applyAlignment="1">
      <alignment/>
    </xf>
    <xf numFmtId="167" fontId="60" fillId="33" borderId="0" xfId="0" applyNumberFormat="1" applyFont="1" applyFill="1" applyBorder="1" applyAlignment="1">
      <alignment/>
    </xf>
    <xf numFmtId="166" fontId="9" fillId="33" borderId="0" xfId="0" applyNumberFormat="1" applyFont="1" applyFill="1" applyBorder="1" applyAlignment="1">
      <alignment/>
    </xf>
    <xf numFmtId="170" fontId="9" fillId="33" borderId="0" xfId="0" applyNumberFormat="1" applyFont="1" applyFill="1" applyBorder="1" applyAlignment="1">
      <alignment/>
    </xf>
    <xf numFmtId="170" fontId="9" fillId="36" borderId="0" xfId="0" applyNumberFormat="1" applyFont="1" applyFill="1" applyBorder="1" applyAlignment="1">
      <alignment/>
    </xf>
    <xf numFmtId="0" fontId="63" fillId="33" borderId="0" xfId="0" applyFont="1" applyFill="1" applyAlignment="1" applyProtection="1">
      <alignment/>
      <protection/>
    </xf>
    <xf numFmtId="0" fontId="62" fillId="33" borderId="0" xfId="0" applyFont="1" applyFill="1" applyAlignment="1" applyProtection="1">
      <alignment/>
      <protection/>
    </xf>
    <xf numFmtId="1" fontId="8" fillId="33" borderId="0" xfId="0" applyNumberFormat="1" applyFont="1" applyFill="1" applyAlignment="1" applyProtection="1">
      <alignment horizontal="center" vertical="top"/>
      <protection locked="0"/>
    </xf>
    <xf numFmtId="0" fontId="8" fillId="33" borderId="0" xfId="0" applyFont="1" applyFill="1" applyAlignment="1" applyProtection="1">
      <alignment horizontal="center" vertical="top"/>
      <protection locked="0"/>
    </xf>
    <xf numFmtId="0" fontId="36" fillId="33" borderId="0" xfId="0" applyFont="1" applyFill="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NZSF model BEFU 2007"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CONTRIBUTION RATE</a:t>
            </a:r>
          </a:p>
        </c:rich>
      </c:tx>
      <c:layout>
        <c:manualLayout>
          <c:xMode val="factor"/>
          <c:yMode val="factor"/>
          <c:x val="0.00425"/>
          <c:y val="-0.00175"/>
        </c:manualLayout>
      </c:layout>
      <c:spPr>
        <a:noFill/>
        <a:ln w="3175">
          <a:noFill/>
        </a:ln>
      </c:spPr>
    </c:title>
    <c:plotArea>
      <c:layout>
        <c:manualLayout>
          <c:xMode val="edge"/>
          <c:yMode val="edge"/>
          <c:x val="0.02"/>
          <c:y val="0.079"/>
          <c:w val="0.96925"/>
          <c:h val="0.846"/>
        </c:manualLayout>
      </c:layout>
      <c:lineChart>
        <c:grouping val="standard"/>
        <c:varyColors val="0"/>
        <c:ser>
          <c:idx val="0"/>
          <c:order val="0"/>
          <c:tx>
            <c:v>Net NZS Expenditure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pt idx="47">
                  <c:v>2061</c:v>
                </c:pt>
                <c:pt idx="48">
                  <c:v>2062</c:v>
                </c:pt>
                <c:pt idx="49">
                  <c:v>2063</c:v>
                </c:pt>
                <c:pt idx="50">
                  <c:v>2064</c:v>
                </c:pt>
                <c:pt idx="51">
                  <c:v>2065</c:v>
                </c:pt>
                <c:pt idx="52">
                  <c:v>2066</c:v>
                </c:pt>
                <c:pt idx="53">
                  <c:v>2067</c:v>
                </c:pt>
                <c:pt idx="54">
                  <c:v>2068</c:v>
                </c:pt>
                <c:pt idx="55">
                  <c:v>2069</c:v>
                </c:pt>
                <c:pt idx="56">
                  <c:v>2070</c:v>
                </c:pt>
                <c:pt idx="57">
                  <c:v>2071</c:v>
                </c:pt>
                <c:pt idx="58">
                  <c:v>2072</c:v>
                </c:pt>
                <c:pt idx="59">
                  <c:v>2073</c:v>
                </c:pt>
                <c:pt idx="60">
                  <c:v>2074</c:v>
                </c:pt>
                <c:pt idx="61">
                  <c:v>2075</c:v>
                </c:pt>
                <c:pt idx="62">
                  <c:v>2076</c:v>
                </c:pt>
                <c:pt idx="63">
                  <c:v>2077</c:v>
                </c:pt>
                <c:pt idx="64">
                  <c:v>2078</c:v>
                </c:pt>
                <c:pt idx="65">
                  <c:v>2079</c:v>
                </c:pt>
                <c:pt idx="66">
                  <c:v>2080</c:v>
                </c:pt>
                <c:pt idx="67">
                  <c:v>2081</c:v>
                </c:pt>
                <c:pt idx="68">
                  <c:v>2082</c:v>
                </c:pt>
                <c:pt idx="69">
                  <c:v>2083</c:v>
                </c:pt>
                <c:pt idx="70">
                  <c:v>2084</c:v>
                </c:pt>
                <c:pt idx="71">
                  <c:v>2085</c:v>
                </c:pt>
                <c:pt idx="72">
                  <c:v>2086</c:v>
                </c:pt>
                <c:pt idx="73">
                  <c:v>2087</c:v>
                </c:pt>
                <c:pt idx="74">
                  <c:v>2088</c:v>
                </c:pt>
                <c:pt idx="75">
                  <c:v>2089</c:v>
                </c:pt>
                <c:pt idx="76">
                  <c:v>2090</c:v>
                </c:pt>
                <c:pt idx="77">
                  <c:v>2091</c:v>
                </c:pt>
                <c:pt idx="78">
                  <c:v>2092</c:v>
                </c:pt>
                <c:pt idx="79">
                  <c:v>2093</c:v>
                </c:pt>
                <c:pt idx="80">
                  <c:v>2094</c:v>
                </c:pt>
                <c:pt idx="81">
                  <c:v>2095</c:v>
                </c:pt>
                <c:pt idx="82">
                  <c:v>2096</c:v>
                </c:pt>
                <c:pt idx="83">
                  <c:v>2097</c:v>
                </c:pt>
                <c:pt idx="84">
                  <c:v>2098</c:v>
                </c:pt>
                <c:pt idx="85">
                  <c:v>2099</c:v>
                </c:pt>
                <c:pt idx="86">
                  <c:v>2100</c:v>
                </c:pt>
                <c:pt idx="87">
                  <c:v>2101</c:v>
                </c:pt>
                <c:pt idx="88">
                  <c:v>2102</c:v>
                </c:pt>
                <c:pt idx="89">
                  <c:v>2103</c:v>
                </c:pt>
              </c:numCache>
            </c:numRef>
          </c:cat>
          <c:val>
            <c:numRef>
              <c:f>Model!$C$44:$CN$44</c:f>
              <c:numCache>
                <c:ptCount val="90"/>
                <c:pt idx="0">
                  <c:v>0.040404478213568996</c:v>
                </c:pt>
                <c:pt idx="1">
                  <c:v>0.04099713799825791</c:v>
                </c:pt>
                <c:pt idx="2">
                  <c:v>0.04128304010590273</c:v>
                </c:pt>
                <c:pt idx="3">
                  <c:v>0.041613907806029915</c:v>
                </c:pt>
                <c:pt idx="4">
                  <c:v>0.042437603627133065</c:v>
                </c:pt>
                <c:pt idx="5">
                  <c:v>0.04311249994739928</c:v>
                </c:pt>
                <c:pt idx="6">
                  <c:v>0.04353765470058447</c:v>
                </c:pt>
                <c:pt idx="7">
                  <c:v>0.044209148666003416</c:v>
                </c:pt>
                <c:pt idx="8">
                  <c:v>0.045236429167994814</c:v>
                </c:pt>
                <c:pt idx="9">
                  <c:v>0.04625311935764708</c:v>
                </c:pt>
                <c:pt idx="10">
                  <c:v>0.04737227769593844</c:v>
                </c:pt>
                <c:pt idx="11">
                  <c:v>0.04848302937878243</c:v>
                </c:pt>
                <c:pt idx="12">
                  <c:v>0.04968424306673027</c:v>
                </c:pt>
                <c:pt idx="13">
                  <c:v>0.05091417958903099</c:v>
                </c:pt>
                <c:pt idx="14">
                  <c:v>0.05210822695860421</c:v>
                </c:pt>
                <c:pt idx="15">
                  <c:v>0.05319084897044699</c:v>
                </c:pt>
                <c:pt idx="16">
                  <c:v>0.054145417230065405</c:v>
                </c:pt>
                <c:pt idx="17">
                  <c:v>0.05502301409334916</c:v>
                </c:pt>
                <c:pt idx="18">
                  <c:v>0.055829386431781154</c:v>
                </c:pt>
                <c:pt idx="19">
                  <c:v>0.056618925490100995</c:v>
                </c:pt>
                <c:pt idx="20">
                  <c:v>0.057401811457523114</c:v>
                </c:pt>
                <c:pt idx="21">
                  <c:v>0.05810777127031411</c:v>
                </c:pt>
                <c:pt idx="22">
                  <c:v>0.05883552381808106</c:v>
                </c:pt>
                <c:pt idx="23">
                  <c:v>0.05947384634964606</c:v>
                </c:pt>
                <c:pt idx="24">
                  <c:v>0.05993301777426431</c:v>
                </c:pt>
                <c:pt idx="25">
                  <c:v>0.060242550241248236</c:v>
                </c:pt>
                <c:pt idx="26">
                  <c:v>0.060407575173859966</c:v>
                </c:pt>
                <c:pt idx="27">
                  <c:v>0.06044057435207741</c:v>
                </c:pt>
                <c:pt idx="28">
                  <c:v>0.06043692757162124</c:v>
                </c:pt>
                <c:pt idx="29">
                  <c:v>0.060366607005655</c:v>
                </c:pt>
                <c:pt idx="30">
                  <c:v>0.06033768345912147</c:v>
                </c:pt>
                <c:pt idx="31">
                  <c:v>0.06034520210439767</c:v>
                </c:pt>
                <c:pt idx="32">
                  <c:v>0.06039105854438006</c:v>
                </c:pt>
                <c:pt idx="33">
                  <c:v>0.060492160777296945</c:v>
                </c:pt>
                <c:pt idx="34">
                  <c:v>0.060671886161979924</c:v>
                </c:pt>
                <c:pt idx="35">
                  <c:v>0.06087287294360092</c:v>
                </c:pt>
                <c:pt idx="36">
                  <c:v>0.06110820642283453</c:v>
                </c:pt>
                <c:pt idx="37">
                  <c:v>0.061391843162872176</c:v>
                </c:pt>
                <c:pt idx="38">
                  <c:v>0.06171395184658372</c:v>
                </c:pt>
                <c:pt idx="39">
                  <c:v>0.06217051185424167</c:v>
                </c:pt>
                <c:pt idx="40">
                  <c:v>0.06271187368348152</c:v>
                </c:pt>
                <c:pt idx="41">
                  <c:v>0.06338554175093586</c:v>
                </c:pt>
                <c:pt idx="42">
                  <c:v>0.06414539789931158</c:v>
                </c:pt>
                <c:pt idx="43">
                  <c:v>0.06483820411554268</c:v>
                </c:pt>
                <c:pt idx="44">
                  <c:v>0.06552428533200814</c:v>
                </c:pt>
                <c:pt idx="45">
                  <c:v>0.06617482658069392</c:v>
                </c:pt>
                <c:pt idx="46">
                  <c:v>0.06683317148819531</c:v>
                </c:pt>
                <c:pt idx="47">
                  <c:v>0.06745630045695117</c:v>
                </c:pt>
                <c:pt idx="48">
                  <c:v>0.06800514298480843</c:v>
                </c:pt>
                <c:pt idx="49">
                  <c:v>0.06855176873664498</c:v>
                </c:pt>
                <c:pt idx="50">
                  <c:v>0.06905974407996912</c:v>
                </c:pt>
                <c:pt idx="51">
                  <c:v>0.06964719002859102</c:v>
                </c:pt>
                <c:pt idx="52">
                  <c:v>0.07017629073839177</c:v>
                </c:pt>
                <c:pt idx="53">
                  <c:v>0.07061033500171492</c:v>
                </c:pt>
                <c:pt idx="54">
                  <c:v>0.07105564567314353</c:v>
                </c:pt>
                <c:pt idx="55">
                  <c:v>0.07156163918832424</c:v>
                </c:pt>
                <c:pt idx="56">
                  <c:v>0.0720441690403405</c:v>
                </c:pt>
                <c:pt idx="57">
                  <c:v>0.07256637200045554</c:v>
                </c:pt>
                <c:pt idx="58">
                  <c:v>0.07317834743642983</c:v>
                </c:pt>
                <c:pt idx="59">
                  <c:v>0.07385781115413774</c:v>
                </c:pt>
                <c:pt idx="60">
                  <c:v>0.0744775220521385</c:v>
                </c:pt>
                <c:pt idx="61">
                  <c:v>0.07509394594400184</c:v>
                </c:pt>
                <c:pt idx="62">
                  <c:v>0.07563110547848688</c:v>
                </c:pt>
                <c:pt idx="63">
                  <c:v>0.07607781111823689</c:v>
                </c:pt>
                <c:pt idx="64">
                  <c:v>0.07649461850602769</c:v>
                </c:pt>
                <c:pt idx="65">
                  <c:v>0.07688336564440063</c:v>
                </c:pt>
                <c:pt idx="66">
                  <c:v>0.07724722001543637</c:v>
                </c:pt>
                <c:pt idx="67">
                  <c:v>0.07759451543079758</c:v>
                </c:pt>
                <c:pt idx="68">
                  <c:v>0.0779255472899617</c:v>
                </c:pt>
                <c:pt idx="69">
                  <c:v>0.07825032588084489</c:v>
                </c:pt>
                <c:pt idx="70">
                  <c:v>0.07856955992935195</c:v>
                </c:pt>
                <c:pt idx="71">
                  <c:v>0.07888414375279966</c:v>
                </c:pt>
                <c:pt idx="72">
                  <c:v>0.07919824927697407</c:v>
                </c:pt>
                <c:pt idx="73">
                  <c:v>0.07951001698075551</c:v>
                </c:pt>
                <c:pt idx="74">
                  <c:v>0.07982289201807972</c:v>
                </c:pt>
                <c:pt idx="75">
                  <c:v>0.08013117023264375</c:v>
                </c:pt>
                <c:pt idx="76">
                  <c:v>0.08044000472722757</c:v>
                </c:pt>
                <c:pt idx="77">
                  <c:v>0.0807421752538049</c:v>
                </c:pt>
                <c:pt idx="78">
                  <c:v>0.08104591698110267</c:v>
                </c:pt>
                <c:pt idx="79">
                  <c:v>0.08133312211826357</c:v>
                </c:pt>
                <c:pt idx="80">
                  <c:v>0.08161695050761245</c:v>
                </c:pt>
                <c:pt idx="81">
                  <c:v>0.08189204287964175</c:v>
                </c:pt>
                <c:pt idx="82">
                  <c:v>0.08214962479778685</c:v>
                </c:pt>
                <c:pt idx="83">
                  <c:v>0.08239777969650387</c:v>
                </c:pt>
                <c:pt idx="84">
                  <c:v>0.08263366136783863</c:v>
                </c:pt>
                <c:pt idx="85">
                  <c:v>0.08285689045367958</c:v>
                </c:pt>
                <c:pt idx="86">
                  <c:v>0.08307508218256619</c:v>
                </c:pt>
                <c:pt idx="87">
                  <c:v>0.08328276712481289</c:v>
                </c:pt>
                <c:pt idx="88">
                  <c:v>0.08348934350282719</c:v>
                </c:pt>
                <c:pt idx="89">
                  <c:v>0.08369404228223962</c:v>
                </c:pt>
              </c:numCache>
            </c:numRef>
          </c:val>
          <c:smooth val="0"/>
        </c:ser>
        <c:ser>
          <c:idx val="1"/>
          <c:order val="1"/>
          <c:tx>
            <c:v>Capital Contribution plus Net NZS Expenditure</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pt idx="47">
                  <c:v>2061</c:v>
                </c:pt>
                <c:pt idx="48">
                  <c:v>2062</c:v>
                </c:pt>
                <c:pt idx="49">
                  <c:v>2063</c:v>
                </c:pt>
                <c:pt idx="50">
                  <c:v>2064</c:v>
                </c:pt>
                <c:pt idx="51">
                  <c:v>2065</c:v>
                </c:pt>
                <c:pt idx="52">
                  <c:v>2066</c:v>
                </c:pt>
                <c:pt idx="53">
                  <c:v>2067</c:v>
                </c:pt>
                <c:pt idx="54">
                  <c:v>2068</c:v>
                </c:pt>
                <c:pt idx="55">
                  <c:v>2069</c:v>
                </c:pt>
                <c:pt idx="56">
                  <c:v>2070</c:v>
                </c:pt>
                <c:pt idx="57">
                  <c:v>2071</c:v>
                </c:pt>
                <c:pt idx="58">
                  <c:v>2072</c:v>
                </c:pt>
                <c:pt idx="59">
                  <c:v>2073</c:v>
                </c:pt>
                <c:pt idx="60">
                  <c:v>2074</c:v>
                </c:pt>
                <c:pt idx="61">
                  <c:v>2075</c:v>
                </c:pt>
                <c:pt idx="62">
                  <c:v>2076</c:v>
                </c:pt>
                <c:pt idx="63">
                  <c:v>2077</c:v>
                </c:pt>
                <c:pt idx="64">
                  <c:v>2078</c:v>
                </c:pt>
                <c:pt idx="65">
                  <c:v>2079</c:v>
                </c:pt>
                <c:pt idx="66">
                  <c:v>2080</c:v>
                </c:pt>
                <c:pt idx="67">
                  <c:v>2081</c:v>
                </c:pt>
                <c:pt idx="68">
                  <c:v>2082</c:v>
                </c:pt>
                <c:pt idx="69">
                  <c:v>2083</c:v>
                </c:pt>
                <c:pt idx="70">
                  <c:v>2084</c:v>
                </c:pt>
                <c:pt idx="71">
                  <c:v>2085</c:v>
                </c:pt>
                <c:pt idx="72">
                  <c:v>2086</c:v>
                </c:pt>
                <c:pt idx="73">
                  <c:v>2087</c:v>
                </c:pt>
                <c:pt idx="74">
                  <c:v>2088</c:v>
                </c:pt>
                <c:pt idx="75">
                  <c:v>2089</c:v>
                </c:pt>
                <c:pt idx="76">
                  <c:v>2090</c:v>
                </c:pt>
                <c:pt idx="77">
                  <c:v>2091</c:v>
                </c:pt>
                <c:pt idx="78">
                  <c:v>2092</c:v>
                </c:pt>
                <c:pt idx="79">
                  <c:v>2093</c:v>
                </c:pt>
                <c:pt idx="80">
                  <c:v>2094</c:v>
                </c:pt>
                <c:pt idx="81">
                  <c:v>2095</c:v>
                </c:pt>
                <c:pt idx="82">
                  <c:v>2096</c:v>
                </c:pt>
                <c:pt idx="83">
                  <c:v>2097</c:v>
                </c:pt>
                <c:pt idx="84">
                  <c:v>2098</c:v>
                </c:pt>
                <c:pt idx="85">
                  <c:v>2099</c:v>
                </c:pt>
                <c:pt idx="86">
                  <c:v>2100</c:v>
                </c:pt>
                <c:pt idx="87">
                  <c:v>2101</c:v>
                </c:pt>
                <c:pt idx="88">
                  <c:v>2102</c:v>
                </c:pt>
                <c:pt idx="89">
                  <c:v>2103</c:v>
                </c:pt>
              </c:numCache>
            </c:numRef>
          </c:cat>
          <c:val>
            <c:numRef>
              <c:f>Model!$C$46:$CN$46</c:f>
              <c:numCache>
                <c:ptCount val="90"/>
                <c:pt idx="0">
                  <c:v>0.040404478213568996</c:v>
                </c:pt>
                <c:pt idx="1">
                  <c:v>0.04099713799825791</c:v>
                </c:pt>
                <c:pt idx="2">
                  <c:v>0.04128304010590273</c:v>
                </c:pt>
                <c:pt idx="3">
                  <c:v>0.041613907806029915</c:v>
                </c:pt>
                <c:pt idx="4">
                  <c:v>0.042437603627133065</c:v>
                </c:pt>
                <c:pt idx="5">
                  <c:v>0.04311249994739928</c:v>
                </c:pt>
                <c:pt idx="6">
                  <c:v>0.05205671948074202</c:v>
                </c:pt>
                <c:pt idx="7">
                  <c:v>0.05228376269971934</c:v>
                </c:pt>
                <c:pt idx="8">
                  <c:v>0.052536330755246906</c:v>
                </c:pt>
                <c:pt idx="9">
                  <c:v>0.0527926936267013</c:v>
                </c:pt>
                <c:pt idx="10">
                  <c:v>0.05305291547378274</c:v>
                </c:pt>
                <c:pt idx="11">
                  <c:v>0.05331622360099346</c:v>
                </c:pt>
                <c:pt idx="12">
                  <c:v>0.05358397635168257</c:v>
                </c:pt>
                <c:pt idx="13">
                  <c:v>0.05385519120768521</c:v>
                </c:pt>
                <c:pt idx="14">
                  <c:v>0.05412827348975948</c:v>
                </c:pt>
                <c:pt idx="15">
                  <c:v>0.05422102273993201</c:v>
                </c:pt>
                <c:pt idx="16">
                  <c:v>0.054309045298070895</c:v>
                </c:pt>
                <c:pt idx="17">
                  <c:v>0.05439190702237091</c:v>
                </c:pt>
                <c:pt idx="18">
                  <c:v>0.05459933142549383</c:v>
                </c:pt>
                <c:pt idx="19">
                  <c:v>0.054874367082527485</c:v>
                </c:pt>
                <c:pt idx="20">
                  <c:v>0.055154847284108674</c:v>
                </c:pt>
                <c:pt idx="21">
                  <c:v>0.055439816241990715</c:v>
                </c:pt>
                <c:pt idx="22">
                  <c:v>0.05572908722442182</c:v>
                </c:pt>
                <c:pt idx="23">
                  <c:v>0.056021396648019695</c:v>
                </c:pt>
                <c:pt idx="24">
                  <c:v>0.05631539556011604</c:v>
                </c:pt>
                <c:pt idx="25">
                  <c:v>0.05661059503489539</c:v>
                </c:pt>
                <c:pt idx="26">
                  <c:v>0.056906547834982495</c:v>
                </c:pt>
                <c:pt idx="27">
                  <c:v>0.05720294262414071</c:v>
                </c:pt>
                <c:pt idx="28">
                  <c:v>0.05749946896440497</c:v>
                </c:pt>
                <c:pt idx="29">
                  <c:v>0.05779595012898096</c:v>
                </c:pt>
                <c:pt idx="30">
                  <c:v>0.05809224798517634</c:v>
                </c:pt>
                <c:pt idx="31">
                  <c:v>0.05838829682429792</c:v>
                </c:pt>
                <c:pt idx="32">
                  <c:v>0.05868405832672983</c:v>
                </c:pt>
                <c:pt idx="33">
                  <c:v>0.0589795097529548</c:v>
                </c:pt>
                <c:pt idx="34">
                  <c:v>0.05927463488366689</c:v>
                </c:pt>
                <c:pt idx="35">
                  <c:v>0.05956947601545224</c:v>
                </c:pt>
                <c:pt idx="36">
                  <c:v>0.05986398024438111</c:v>
                </c:pt>
                <c:pt idx="37">
                  <c:v>0.06015814222247863</c:v>
                </c:pt>
                <c:pt idx="38">
                  <c:v>0.060451924400413436</c:v>
                </c:pt>
                <c:pt idx="39">
                  <c:v>0.06074535459139184</c:v>
                </c:pt>
                <c:pt idx="40">
                  <c:v>0.06103819696649523</c:v>
                </c:pt>
                <c:pt idx="41">
                  <c:v>0.06133043251147212</c:v>
                </c:pt>
                <c:pt idx="42">
                  <c:v>0.06162196973049396</c:v>
                </c:pt>
                <c:pt idx="43">
                  <c:v>0.061912584549209226</c:v>
                </c:pt>
                <c:pt idx="44">
                  <c:v>0.06220219668813759</c:v>
                </c:pt>
                <c:pt idx="45">
                  <c:v>0.062490649035438765</c:v>
                </c:pt>
                <c:pt idx="46">
                  <c:v>0.06277782437444353</c:v>
                </c:pt>
                <c:pt idx="47">
                  <c:v>0.0630636603562662</c:v>
                </c:pt>
                <c:pt idx="48">
                  <c:v>0.06334807146824978</c:v>
                </c:pt>
                <c:pt idx="49">
                  <c:v>0.06363104546730787</c:v>
                </c:pt>
                <c:pt idx="50">
                  <c:v>0.06391262475290907</c:v>
                </c:pt>
                <c:pt idx="51">
                  <c:v>0.0641928517482589</c:v>
                </c:pt>
                <c:pt idx="52">
                  <c:v>0.0644718283271336</c:v>
                </c:pt>
                <c:pt idx="53">
                  <c:v>0.0647495763424186</c:v>
                </c:pt>
                <c:pt idx="54">
                  <c:v>0.06502612415755621</c:v>
                </c:pt>
                <c:pt idx="55">
                  <c:v>0.06530153306752003</c:v>
                </c:pt>
                <c:pt idx="56">
                  <c:v>0.06557572225392118</c:v>
                </c:pt>
                <c:pt idx="57">
                  <c:v>0.06584879005847538</c:v>
                </c:pt>
                <c:pt idx="58">
                  <c:v>0.06612068296106406</c:v>
                </c:pt>
                <c:pt idx="59">
                  <c:v>0.06639153426221328</c:v>
                </c:pt>
                <c:pt idx="60">
                  <c:v>0.06666137690098974</c:v>
                </c:pt>
                <c:pt idx="61">
                  <c:v>0.06693023154675232</c:v>
                </c:pt>
                <c:pt idx="62">
                  <c:v>0.06719813957112689</c:v>
                </c:pt>
                <c:pt idx="63">
                  <c:v>0.06746514567226279</c:v>
                </c:pt>
                <c:pt idx="64">
                  <c:v>0.06773129176694255</c:v>
                </c:pt>
                <c:pt idx="65">
                  <c:v>0.06799660143921897</c:v>
                </c:pt>
                <c:pt idx="66">
                  <c:v>0.06826109237247627</c:v>
                </c:pt>
                <c:pt idx="67">
                  <c:v>0.06852480790660827</c:v>
                </c:pt>
                <c:pt idx="68">
                  <c:v>0.0687877659132594</c:v>
                </c:pt>
                <c:pt idx="69">
                  <c:v>0.06904998602012881</c:v>
                </c:pt>
                <c:pt idx="70">
                  <c:v>0.06931150346485983</c:v>
                </c:pt>
                <c:pt idx="71">
                  <c:v>0.0695723355412784</c:v>
                </c:pt>
                <c:pt idx="72">
                  <c:v>0.06983250453994828</c:v>
                </c:pt>
                <c:pt idx="73">
                  <c:v>0.07009203523947763</c:v>
                </c:pt>
                <c:pt idx="74">
                  <c:v>0.0703509410492823</c:v>
                </c:pt>
                <c:pt idx="75">
                  <c:v>0.07060924245746171</c:v>
                </c:pt>
                <c:pt idx="76">
                  <c:v>0.07086696406581021</c:v>
                </c:pt>
                <c:pt idx="77">
                  <c:v>0.07112412323861854</c:v>
                </c:pt>
                <c:pt idx="78">
                  <c:v>0.07138073581431628</c:v>
                </c:pt>
                <c:pt idx="79">
                  <c:v>0.07163682596987293</c:v>
                </c:pt>
                <c:pt idx="80">
                  <c:v>0.07189241047116197</c:v>
                </c:pt>
                <c:pt idx="81">
                  <c:v>0.07214750801488727</c:v>
                </c:pt>
                <c:pt idx="82">
                  <c:v>0.07240213643479677</c:v>
                </c:pt>
                <c:pt idx="83">
                  <c:v>0.07265630574090447</c:v>
                </c:pt>
                <c:pt idx="84">
                  <c:v>0.07291003828919726</c:v>
                </c:pt>
                <c:pt idx="85">
                  <c:v>0.07316334611196376</c:v>
                </c:pt>
                <c:pt idx="86">
                  <c:v>0.07341624382424776</c:v>
                </c:pt>
                <c:pt idx="87">
                  <c:v>0.07366874612559282</c:v>
                </c:pt>
                <c:pt idx="88">
                  <c:v>0.07392087232929281</c:v>
                </c:pt>
                <c:pt idx="89">
                  <c:v>0.07417263321448525</c:v>
                </c:pt>
              </c:numCache>
            </c:numRef>
          </c:val>
          <c:smooth val="0"/>
        </c:ser>
        <c:marker val="1"/>
        <c:axId val="47700090"/>
        <c:axId val="26647627"/>
      </c:lineChart>
      <c:catAx>
        <c:axId val="47700090"/>
        <c:scaling>
          <c:orientation val="minMax"/>
        </c:scaling>
        <c:axPos val="b"/>
        <c:title>
          <c:tx>
            <c:rich>
              <a:bodyPr vert="horz" rot="0" anchor="ctr"/>
              <a:lstStyle/>
              <a:p>
                <a:pPr algn="ctr">
                  <a:defRPr/>
                </a:pPr>
                <a:r>
                  <a:rPr lang="en-US" cap="none" sz="1400" b="1" i="0" u="none" baseline="0">
                    <a:solidFill>
                      <a:srgbClr val="000000"/>
                    </a:solidFill>
                  </a:rPr>
                  <a:t>Year ended 30 June</a:t>
                </a:r>
              </a:p>
            </c:rich>
          </c:tx>
          <c:layout>
            <c:manualLayout>
              <c:xMode val="factor"/>
              <c:yMode val="factor"/>
              <c:x val="-0.00675"/>
              <c:y val="0.099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26647627"/>
        <c:crosses val="autoZero"/>
        <c:auto val="1"/>
        <c:lblOffset val="100"/>
        <c:tickLblSkip val="5"/>
        <c:tickMarkSkip val="5"/>
        <c:noMultiLvlLbl val="0"/>
      </c:catAx>
      <c:valAx>
        <c:axId val="26647627"/>
        <c:scaling>
          <c:orientation val="minMax"/>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4025"/>
              <c:y val="0.148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47700090"/>
        <c:crossesAt val="1"/>
        <c:crossBetween val="midCat"/>
        <c:dispUnits/>
      </c:valAx>
      <c:spPr>
        <a:solidFill>
          <a:srgbClr val="FFFFFF"/>
        </a:solidFill>
        <a:ln w="3175">
          <a:noFill/>
        </a:ln>
      </c:spPr>
    </c:plotArea>
    <c:legend>
      <c:legendPos val="r"/>
      <c:layout>
        <c:manualLayout>
          <c:xMode val="edge"/>
          <c:yMode val="edge"/>
          <c:x val="0.01225"/>
          <c:y val="0.9365"/>
          <c:w val="0.7625"/>
          <c:h val="0.052"/>
        </c:manualLayout>
      </c:layout>
      <c:overlay val="0"/>
      <c:spPr>
        <a:solidFill>
          <a:srgbClr val="FFFFFF"/>
        </a:solidFill>
        <a:ln w="3175">
          <a:noFill/>
        </a:ln>
      </c:spPr>
      <c:txPr>
        <a:bodyPr vert="horz" rot="0"/>
        <a:lstStyle/>
        <a:p>
          <a:pPr>
            <a:defRPr lang="en-US" cap="none" sz="118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CAPITAL CONTRIBUTION TO NZS FUND</a:t>
            </a:r>
          </a:p>
        </c:rich>
      </c:tx>
      <c:layout>
        <c:manualLayout>
          <c:xMode val="factor"/>
          <c:yMode val="factor"/>
          <c:x val="0.00825"/>
          <c:y val="-0.00175"/>
        </c:manualLayout>
      </c:layout>
      <c:spPr>
        <a:noFill/>
        <a:ln w="3175">
          <a:noFill/>
        </a:ln>
      </c:spPr>
    </c:title>
    <c:plotArea>
      <c:layout>
        <c:manualLayout>
          <c:xMode val="edge"/>
          <c:yMode val="edge"/>
          <c:x val="0.01425"/>
          <c:y val="0.079"/>
          <c:w val="0.97325"/>
          <c:h val="0.89525"/>
        </c:manualLayout>
      </c:layout>
      <c:lineChart>
        <c:grouping val="standard"/>
        <c:varyColors val="0"/>
        <c:ser>
          <c:idx val="0"/>
          <c:order val="0"/>
          <c:tx>
            <c:v>Capital Contribution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pt idx="47">
                  <c:v>2061</c:v>
                </c:pt>
                <c:pt idx="48">
                  <c:v>2062</c:v>
                </c:pt>
                <c:pt idx="49">
                  <c:v>2063</c:v>
                </c:pt>
                <c:pt idx="50">
                  <c:v>2064</c:v>
                </c:pt>
                <c:pt idx="51">
                  <c:v>2065</c:v>
                </c:pt>
                <c:pt idx="52">
                  <c:v>2066</c:v>
                </c:pt>
                <c:pt idx="53">
                  <c:v>2067</c:v>
                </c:pt>
                <c:pt idx="54">
                  <c:v>2068</c:v>
                </c:pt>
                <c:pt idx="55">
                  <c:v>2069</c:v>
                </c:pt>
                <c:pt idx="56">
                  <c:v>2070</c:v>
                </c:pt>
                <c:pt idx="57">
                  <c:v>2071</c:v>
                </c:pt>
                <c:pt idx="58">
                  <c:v>2072</c:v>
                </c:pt>
                <c:pt idx="59">
                  <c:v>2073</c:v>
                </c:pt>
                <c:pt idx="60">
                  <c:v>2074</c:v>
                </c:pt>
                <c:pt idx="61">
                  <c:v>2075</c:v>
                </c:pt>
                <c:pt idx="62">
                  <c:v>2076</c:v>
                </c:pt>
                <c:pt idx="63">
                  <c:v>2077</c:v>
                </c:pt>
                <c:pt idx="64">
                  <c:v>2078</c:v>
                </c:pt>
                <c:pt idx="65">
                  <c:v>2079</c:v>
                </c:pt>
                <c:pt idx="66">
                  <c:v>2080</c:v>
                </c:pt>
                <c:pt idx="67">
                  <c:v>2081</c:v>
                </c:pt>
                <c:pt idx="68">
                  <c:v>2082</c:v>
                </c:pt>
                <c:pt idx="69">
                  <c:v>2083</c:v>
                </c:pt>
                <c:pt idx="70">
                  <c:v>2084</c:v>
                </c:pt>
                <c:pt idx="71">
                  <c:v>2085</c:v>
                </c:pt>
                <c:pt idx="72">
                  <c:v>2086</c:v>
                </c:pt>
                <c:pt idx="73">
                  <c:v>2087</c:v>
                </c:pt>
                <c:pt idx="74">
                  <c:v>2088</c:v>
                </c:pt>
                <c:pt idx="75">
                  <c:v>2089</c:v>
                </c:pt>
                <c:pt idx="76">
                  <c:v>2090</c:v>
                </c:pt>
                <c:pt idx="77">
                  <c:v>2091</c:v>
                </c:pt>
                <c:pt idx="78">
                  <c:v>2092</c:v>
                </c:pt>
                <c:pt idx="79">
                  <c:v>2093</c:v>
                </c:pt>
                <c:pt idx="80">
                  <c:v>2094</c:v>
                </c:pt>
                <c:pt idx="81">
                  <c:v>2095</c:v>
                </c:pt>
                <c:pt idx="82">
                  <c:v>2096</c:v>
                </c:pt>
                <c:pt idx="83">
                  <c:v>2097</c:v>
                </c:pt>
                <c:pt idx="84">
                  <c:v>2098</c:v>
                </c:pt>
                <c:pt idx="85">
                  <c:v>2099</c:v>
                </c:pt>
                <c:pt idx="86">
                  <c:v>2100</c:v>
                </c:pt>
                <c:pt idx="87">
                  <c:v>2101</c:v>
                </c:pt>
                <c:pt idx="88">
                  <c:v>2102</c:v>
                </c:pt>
                <c:pt idx="89">
                  <c:v>2103</c:v>
                </c:pt>
              </c:numCache>
            </c:numRef>
          </c:cat>
          <c:val>
            <c:numRef>
              <c:f>Model!$C$47:$CN$47</c:f>
              <c:numCache>
                <c:ptCount val="90"/>
                <c:pt idx="0">
                  <c:v>0</c:v>
                </c:pt>
                <c:pt idx="1">
                  <c:v>0</c:v>
                </c:pt>
                <c:pt idx="2">
                  <c:v>0</c:v>
                </c:pt>
                <c:pt idx="3">
                  <c:v>0</c:v>
                </c:pt>
                <c:pt idx="4">
                  <c:v>0</c:v>
                </c:pt>
                <c:pt idx="5">
                  <c:v>0</c:v>
                </c:pt>
                <c:pt idx="6">
                  <c:v>0.008518571183046048</c:v>
                </c:pt>
                <c:pt idx="7">
                  <c:v>0.008073077680206401</c:v>
                </c:pt>
                <c:pt idx="8">
                  <c:v>0.007300555903254378</c:v>
                </c:pt>
                <c:pt idx="9">
                  <c:v>0.006538623612580033</c:v>
                </c:pt>
                <c:pt idx="10">
                  <c:v>0.005681205312884291</c:v>
                </c:pt>
                <c:pt idx="11">
                  <c:v>0.004834241407572599</c:v>
                </c:pt>
                <c:pt idx="12">
                  <c:v>0.0039007513407009614</c:v>
                </c:pt>
                <c:pt idx="13">
                  <c:v>0.002941739110298852</c:v>
                </c:pt>
                <c:pt idx="14">
                  <c:v>0.002020462972292291</c:v>
                </c:pt>
                <c:pt idx="15">
                  <c:v>0.0010300604787560697</c:v>
                </c:pt>
                <c:pt idx="16">
                  <c:v>0.00016260868718773772</c:v>
                </c:pt>
                <c:pt idx="17">
                  <c:v>-0.0006308674678726944</c:v>
                </c:pt>
                <c:pt idx="18">
                  <c:v>-0.001229936389985799</c:v>
                </c:pt>
                <c:pt idx="19">
                  <c:v>-0.001743896730653583</c:v>
                </c:pt>
                <c:pt idx="20">
                  <c:v>-0.0022473774303525588</c:v>
                </c:pt>
                <c:pt idx="21">
                  <c:v>-0.002667738968391839</c:v>
                </c:pt>
                <c:pt idx="22">
                  <c:v>-0.0031056271658349457</c:v>
                </c:pt>
                <c:pt idx="23">
                  <c:v>-0.003452440852514343</c:v>
                </c:pt>
                <c:pt idx="24">
                  <c:v>-0.0036178232385701025</c:v>
                </c:pt>
                <c:pt idx="25">
                  <c:v>-0.0036316321653615978</c:v>
                </c:pt>
                <c:pt idx="26">
                  <c:v>-0.003501451585252971</c:v>
                </c:pt>
                <c:pt idx="27">
                  <c:v>-0.003237168072138664</c:v>
                </c:pt>
                <c:pt idx="28">
                  <c:v>-0.002937719314970555</c:v>
                </c:pt>
                <c:pt idx="29">
                  <c:v>-0.0025704086498878572</c:v>
                </c:pt>
                <c:pt idx="30">
                  <c:v>-0.0022450179023391073</c:v>
                </c:pt>
                <c:pt idx="31">
                  <c:v>-0.001956936355938046</c:v>
                </c:pt>
                <c:pt idx="32">
                  <c:v>-0.00170682801415172</c:v>
                </c:pt>
                <c:pt idx="33">
                  <c:v>-0.0015124538276725826</c:v>
                </c:pt>
                <c:pt idx="34">
                  <c:v>-0.0013972377867956462</c:v>
                </c:pt>
                <c:pt idx="35">
                  <c:v>-0.0013034256485334912</c:v>
                </c:pt>
                <c:pt idx="36">
                  <c:v>-0.0012437517738296355</c:v>
                </c:pt>
                <c:pt idx="37">
                  <c:v>-0.0012337236120810943</c:v>
                </c:pt>
                <c:pt idx="38">
                  <c:v>-0.0012624087680505043</c:v>
                </c:pt>
                <c:pt idx="39">
                  <c:v>-0.001425204953161848</c:v>
                </c:pt>
                <c:pt idx="40">
                  <c:v>-0.0016736813213072627</c:v>
                </c:pt>
                <c:pt idx="41">
                  <c:v>-0.0020551078594750294</c:v>
                </c:pt>
                <c:pt idx="42">
                  <c:v>-0.002523146453939046</c:v>
                </c:pt>
                <c:pt idx="43">
                  <c:v>-0.0029256600752738705</c:v>
                </c:pt>
                <c:pt idx="44">
                  <c:v>-0.003321890092628927</c:v>
                </c:pt>
                <c:pt idx="45">
                  <c:v>-0.003684316695351278</c:v>
                </c:pt>
                <c:pt idx="46">
                  <c:v>-0.004055337045826215</c:v>
                </c:pt>
                <c:pt idx="47">
                  <c:v>-0.00439291787844685</c:v>
                </c:pt>
                <c:pt idx="48">
                  <c:v>-0.004656834898883946</c:v>
                </c:pt>
                <c:pt idx="49">
                  <c:v>-0.0049207618640119705</c:v>
                </c:pt>
                <c:pt idx="50">
                  <c:v>-0.005146867754499732</c:v>
                </c:pt>
                <c:pt idx="51">
                  <c:v>-0.00545459202208358</c:v>
                </c:pt>
                <c:pt idx="52">
                  <c:v>-0.005704688785455399</c:v>
                </c:pt>
                <c:pt idx="53">
                  <c:v>-0.005860831883205601</c:v>
                </c:pt>
                <c:pt idx="54">
                  <c:v>-0.00602948050064781</c:v>
                </c:pt>
                <c:pt idx="55">
                  <c:v>-0.006260139161687197</c:v>
                </c:pt>
                <c:pt idx="56">
                  <c:v>-0.006468650496877549</c:v>
                </c:pt>
                <c:pt idx="57">
                  <c:v>-0.006717493677035514</c:v>
                </c:pt>
                <c:pt idx="58">
                  <c:v>-0.007057656870790261</c:v>
                </c:pt>
                <c:pt idx="59">
                  <c:v>-0.0074663381086575355</c:v>
                </c:pt>
                <c:pt idx="60">
                  <c:v>-0.007816153021236543</c:v>
                </c:pt>
                <c:pt idx="61">
                  <c:v>-0.008163558800905753</c:v>
                </c:pt>
                <c:pt idx="62">
                  <c:v>-0.008432929759618507</c:v>
                </c:pt>
                <c:pt idx="63">
                  <c:v>-0.008612718597466111</c:v>
                </c:pt>
                <c:pt idx="64">
                  <c:v>-0.008763402304740256</c:v>
                </c:pt>
                <c:pt idx="65">
                  <c:v>-0.008886647165082907</c:v>
                </c:pt>
                <c:pt idx="66">
                  <c:v>-0.008986191653966852</c:v>
                </c:pt>
                <c:pt idx="67">
                  <c:v>-0.009069753298638166</c:v>
                </c:pt>
                <c:pt idx="68">
                  <c:v>-0.00913765655623891</c:v>
                </c:pt>
                <c:pt idx="69">
                  <c:v>-0.009200350710165428</c:v>
                </c:pt>
                <c:pt idx="70">
                  <c:v>-0.009258073798035527</c:v>
                </c:pt>
                <c:pt idx="71">
                  <c:v>-0.009311836780094089</c:v>
                </c:pt>
                <c:pt idx="72">
                  <c:v>-0.009365871642879721</c:v>
                </c:pt>
                <c:pt idx="73">
                  <c:v>-0.00941802621804215</c:v>
                </c:pt>
                <c:pt idx="74">
                  <c:v>-0.009471920340487352</c:v>
                </c:pt>
                <c:pt idx="75">
                  <c:v>-0.009521935344979087</c:v>
                </c:pt>
                <c:pt idx="76">
                  <c:v>-0.009573038334563334</c:v>
                </c:pt>
                <c:pt idx="77">
                  <c:v>-0.009617960460840012</c:v>
                </c:pt>
                <c:pt idx="78">
                  <c:v>-0.009665144423159414</c:v>
                </c:pt>
                <c:pt idx="79">
                  <c:v>-0.009696275263182261</c:v>
                </c:pt>
                <c:pt idx="80">
                  <c:v>-0.00972456618343867</c:v>
                </c:pt>
                <c:pt idx="81">
                  <c:v>-0.009744625045415239</c:v>
                </c:pt>
                <c:pt idx="82">
                  <c:v>-0.00974747526432103</c:v>
                </c:pt>
                <c:pt idx="83">
                  <c:v>-0.009741517595071632</c:v>
                </c:pt>
                <c:pt idx="84">
                  <c:v>-0.009723637273430584</c:v>
                </c:pt>
                <c:pt idx="85">
                  <c:v>-0.009693516549128499</c:v>
                </c:pt>
                <c:pt idx="86">
                  <c:v>-0.009658779303926151</c:v>
                </c:pt>
                <c:pt idx="87">
                  <c:v>-0.00961405846490968</c:v>
                </c:pt>
                <c:pt idx="88">
                  <c:v>-0.009568535540172564</c:v>
                </c:pt>
                <c:pt idx="89">
                  <c:v>-0.009521339844972823</c:v>
                </c:pt>
              </c:numCache>
            </c:numRef>
          </c:val>
          <c:smooth val="0"/>
        </c:ser>
        <c:marker val="1"/>
        <c:axId val="38502052"/>
        <c:axId val="10974149"/>
      </c:lineChart>
      <c:catAx>
        <c:axId val="38502052"/>
        <c:scaling>
          <c:orientation val="minMax"/>
        </c:scaling>
        <c:axPos val="b"/>
        <c:title>
          <c:tx>
            <c:rich>
              <a:bodyPr vert="horz" rot="0" anchor="ctr"/>
              <a:lstStyle/>
              <a:p>
                <a:pPr algn="ctr">
                  <a:defRPr/>
                </a:pPr>
                <a:r>
                  <a:rPr lang="en-US" cap="none" sz="1400" b="1" i="0" u="none" baseline="0">
                    <a:solidFill>
                      <a:srgbClr val="000000"/>
                    </a:solidFill>
                  </a:rPr>
                  <a:t>Year ending 30 June</a:t>
                </a:r>
              </a:p>
            </c:rich>
          </c:tx>
          <c:layout>
            <c:manualLayout>
              <c:xMode val="factor"/>
              <c:yMode val="factor"/>
              <c:x val="0.1055"/>
              <c:y val="0.0987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10974149"/>
        <c:crosses val="autoZero"/>
        <c:auto val="1"/>
        <c:lblOffset val="100"/>
        <c:tickLblSkip val="5"/>
        <c:tickMarkSkip val="5"/>
        <c:noMultiLvlLbl val="0"/>
      </c:catAx>
      <c:valAx>
        <c:axId val="10974149"/>
        <c:scaling>
          <c:orientation val="minMax"/>
          <c:max val="0.012000000000000005"/>
          <c:min val="-0.012000000000000005"/>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415"/>
              <c:y val="0.14675"/>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38502052"/>
        <c:crossesAt val="1"/>
        <c:crossBetween val="midCat"/>
        <c:dispUnits/>
        <c:majorUnit val="0.0020000000000000052"/>
        <c:minorUnit val="0.0010000000000000041"/>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SIZE OF NZS FUND ASSETS</a:t>
            </a:r>
          </a:p>
        </c:rich>
      </c:tx>
      <c:layout>
        <c:manualLayout>
          <c:xMode val="factor"/>
          <c:yMode val="factor"/>
          <c:x val="0.00525"/>
          <c:y val="-0.00175"/>
        </c:manualLayout>
      </c:layout>
      <c:spPr>
        <a:noFill/>
        <a:ln w="3175">
          <a:noFill/>
        </a:ln>
      </c:spPr>
    </c:title>
    <c:plotArea>
      <c:layout>
        <c:manualLayout>
          <c:xMode val="edge"/>
          <c:yMode val="edge"/>
          <c:x val="0.01875"/>
          <c:y val="0.0795"/>
          <c:w val="0.96875"/>
          <c:h val="0.86325"/>
        </c:manualLayout>
      </c:layout>
      <c:lineChart>
        <c:grouping val="standard"/>
        <c:varyColors val="0"/>
        <c:ser>
          <c:idx val="0"/>
          <c:order val="0"/>
          <c:tx>
            <c:v>NZS Fund Assets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Model!$C$2:$CN$2</c:f>
              <c:numCache>
                <c:ptCount val="90"/>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pt idx="17">
                  <c:v>2031</c:v>
                </c:pt>
                <c:pt idx="18">
                  <c:v>2032</c:v>
                </c:pt>
                <c:pt idx="19">
                  <c:v>2033</c:v>
                </c:pt>
                <c:pt idx="20">
                  <c:v>2034</c:v>
                </c:pt>
                <c:pt idx="21">
                  <c:v>2035</c:v>
                </c:pt>
                <c:pt idx="22">
                  <c:v>2036</c:v>
                </c:pt>
                <c:pt idx="23">
                  <c:v>2037</c:v>
                </c:pt>
                <c:pt idx="24">
                  <c:v>2038</c:v>
                </c:pt>
                <c:pt idx="25">
                  <c:v>2039</c:v>
                </c:pt>
                <c:pt idx="26">
                  <c:v>2040</c:v>
                </c:pt>
                <c:pt idx="27">
                  <c:v>2041</c:v>
                </c:pt>
                <c:pt idx="28">
                  <c:v>2042</c:v>
                </c:pt>
                <c:pt idx="29">
                  <c:v>2043</c:v>
                </c:pt>
                <c:pt idx="30">
                  <c:v>2044</c:v>
                </c:pt>
                <c:pt idx="31">
                  <c:v>2045</c:v>
                </c:pt>
                <c:pt idx="32">
                  <c:v>2046</c:v>
                </c:pt>
                <c:pt idx="33">
                  <c:v>2047</c:v>
                </c:pt>
                <c:pt idx="34">
                  <c:v>2048</c:v>
                </c:pt>
                <c:pt idx="35">
                  <c:v>2049</c:v>
                </c:pt>
                <c:pt idx="36">
                  <c:v>2050</c:v>
                </c:pt>
                <c:pt idx="37">
                  <c:v>2051</c:v>
                </c:pt>
                <c:pt idx="38">
                  <c:v>2052</c:v>
                </c:pt>
                <c:pt idx="39">
                  <c:v>2053</c:v>
                </c:pt>
                <c:pt idx="40">
                  <c:v>2054</c:v>
                </c:pt>
                <c:pt idx="41">
                  <c:v>2055</c:v>
                </c:pt>
                <c:pt idx="42">
                  <c:v>2056</c:v>
                </c:pt>
                <c:pt idx="43">
                  <c:v>2057</c:v>
                </c:pt>
                <c:pt idx="44">
                  <c:v>2058</c:v>
                </c:pt>
                <c:pt idx="45">
                  <c:v>2059</c:v>
                </c:pt>
                <c:pt idx="46">
                  <c:v>2060</c:v>
                </c:pt>
                <c:pt idx="47">
                  <c:v>2061</c:v>
                </c:pt>
                <c:pt idx="48">
                  <c:v>2062</c:v>
                </c:pt>
                <c:pt idx="49">
                  <c:v>2063</c:v>
                </c:pt>
                <c:pt idx="50">
                  <c:v>2064</c:v>
                </c:pt>
                <c:pt idx="51">
                  <c:v>2065</c:v>
                </c:pt>
                <c:pt idx="52">
                  <c:v>2066</c:v>
                </c:pt>
                <c:pt idx="53">
                  <c:v>2067</c:v>
                </c:pt>
                <c:pt idx="54">
                  <c:v>2068</c:v>
                </c:pt>
                <c:pt idx="55">
                  <c:v>2069</c:v>
                </c:pt>
                <c:pt idx="56">
                  <c:v>2070</c:v>
                </c:pt>
                <c:pt idx="57">
                  <c:v>2071</c:v>
                </c:pt>
                <c:pt idx="58">
                  <c:v>2072</c:v>
                </c:pt>
                <c:pt idx="59">
                  <c:v>2073</c:v>
                </c:pt>
                <c:pt idx="60">
                  <c:v>2074</c:v>
                </c:pt>
                <c:pt idx="61">
                  <c:v>2075</c:v>
                </c:pt>
                <c:pt idx="62">
                  <c:v>2076</c:v>
                </c:pt>
                <c:pt idx="63">
                  <c:v>2077</c:v>
                </c:pt>
                <c:pt idx="64">
                  <c:v>2078</c:v>
                </c:pt>
                <c:pt idx="65">
                  <c:v>2079</c:v>
                </c:pt>
                <c:pt idx="66">
                  <c:v>2080</c:v>
                </c:pt>
                <c:pt idx="67">
                  <c:v>2081</c:v>
                </c:pt>
                <c:pt idx="68">
                  <c:v>2082</c:v>
                </c:pt>
                <c:pt idx="69">
                  <c:v>2083</c:v>
                </c:pt>
                <c:pt idx="70">
                  <c:v>2084</c:v>
                </c:pt>
                <c:pt idx="71">
                  <c:v>2085</c:v>
                </c:pt>
                <c:pt idx="72">
                  <c:v>2086</c:v>
                </c:pt>
                <c:pt idx="73">
                  <c:v>2087</c:v>
                </c:pt>
                <c:pt idx="74">
                  <c:v>2088</c:v>
                </c:pt>
                <c:pt idx="75">
                  <c:v>2089</c:v>
                </c:pt>
                <c:pt idx="76">
                  <c:v>2090</c:v>
                </c:pt>
                <c:pt idx="77">
                  <c:v>2091</c:v>
                </c:pt>
                <c:pt idx="78">
                  <c:v>2092</c:v>
                </c:pt>
                <c:pt idx="79">
                  <c:v>2093</c:v>
                </c:pt>
                <c:pt idx="80">
                  <c:v>2094</c:v>
                </c:pt>
                <c:pt idx="81">
                  <c:v>2095</c:v>
                </c:pt>
                <c:pt idx="82">
                  <c:v>2096</c:v>
                </c:pt>
                <c:pt idx="83">
                  <c:v>2097</c:v>
                </c:pt>
                <c:pt idx="84">
                  <c:v>2098</c:v>
                </c:pt>
                <c:pt idx="85">
                  <c:v>2099</c:v>
                </c:pt>
                <c:pt idx="86">
                  <c:v>2100</c:v>
                </c:pt>
                <c:pt idx="87">
                  <c:v>2101</c:v>
                </c:pt>
                <c:pt idx="88">
                  <c:v>2102</c:v>
                </c:pt>
                <c:pt idx="89">
                  <c:v>2103</c:v>
                </c:pt>
              </c:numCache>
            </c:numRef>
          </c:cat>
          <c:val>
            <c:numRef>
              <c:f>Model!$C$51:$CN$51</c:f>
              <c:numCache>
                <c:ptCount val="90"/>
                <c:pt idx="0">
                  <c:v>0.10903834567890529</c:v>
                </c:pt>
                <c:pt idx="1">
                  <c:v>0.11212825086067439</c:v>
                </c:pt>
                <c:pt idx="2">
                  <c:v>0.11516129160110497</c:v>
                </c:pt>
                <c:pt idx="3">
                  <c:v>0.11878063341052285</c:v>
                </c:pt>
                <c:pt idx="4">
                  <c:v>0.1232227488151658</c:v>
                </c:pt>
                <c:pt idx="5">
                  <c:v>0.12510508572446766</c:v>
                </c:pt>
                <c:pt idx="6">
                  <c:v>0.13581913577695323</c:v>
                </c:pt>
                <c:pt idx="7">
                  <c:v>0.14610451378889835</c:v>
                </c:pt>
                <c:pt idx="8">
                  <c:v>0.15578361977342695</c:v>
                </c:pt>
                <c:pt idx="9">
                  <c:v>0.16483298842602306</c:v>
                </c:pt>
                <c:pt idx="10">
                  <c:v>0.17320336244436763</c:v>
                </c:pt>
                <c:pt idx="11">
                  <c:v>0.18085928741077742</c:v>
                </c:pt>
                <c:pt idx="12">
                  <c:v>0.18777968094032305</c:v>
                </c:pt>
                <c:pt idx="13">
                  <c:v>0.19394138668628544</c:v>
                </c:pt>
                <c:pt idx="14">
                  <c:v>0.19936225255029597</c:v>
                </c:pt>
                <c:pt idx="15">
                  <c:v>0.20414334395755074</c:v>
                </c:pt>
                <c:pt idx="16">
                  <c:v>0.20843431724601708</c:v>
                </c:pt>
                <c:pt idx="17">
                  <c:v>0.21227254575309945</c:v>
                </c:pt>
                <c:pt idx="18">
                  <c:v>0.21569086044389096</c:v>
                </c:pt>
                <c:pt idx="19">
                  <c:v>0.21870155045608922</c:v>
                </c:pt>
                <c:pt idx="20">
                  <c:v>0.22128106867276276</c:v>
                </c:pt>
                <c:pt idx="21">
                  <c:v>0.22353019871403043</c:v>
                </c:pt>
                <c:pt idx="22">
                  <c:v>0.2254083023129577</c:v>
                </c:pt>
                <c:pt idx="23">
                  <c:v>0.22699009958303198</c:v>
                </c:pt>
                <c:pt idx="24">
                  <c:v>0.2284496444959368</c:v>
                </c:pt>
                <c:pt idx="25">
                  <c:v>0.22991862069007019</c:v>
                </c:pt>
                <c:pt idx="26">
                  <c:v>0.23152392412578784</c:v>
                </c:pt>
                <c:pt idx="27">
                  <c:v>0.2334326442142007</c:v>
                </c:pt>
                <c:pt idx="28">
                  <c:v>0.23567856069848472</c:v>
                </c:pt>
                <c:pt idx="29">
                  <c:v>0.23834001908968247</c:v>
                </c:pt>
                <c:pt idx="30">
                  <c:v>0.24140287022129384</c:v>
                </c:pt>
                <c:pt idx="31">
                  <c:v>0.2448409832893949</c:v>
                </c:pt>
                <c:pt idx="32">
                  <c:v>0.24866073563955127</c:v>
                </c:pt>
                <c:pt idx="33">
                  <c:v>0.2528067891518353</c:v>
                </c:pt>
                <c:pt idx="34">
                  <c:v>0.2572156012131938</c:v>
                </c:pt>
                <c:pt idx="35">
                  <c:v>0.2618929648662709</c:v>
                </c:pt>
                <c:pt idx="36">
                  <c:v>0.2668022725684136</c:v>
                </c:pt>
                <c:pt idx="37">
                  <c:v>0.2719087368248267</c:v>
                </c:pt>
                <c:pt idx="38">
                  <c:v>0.27718074746629434</c:v>
                </c:pt>
                <c:pt idx="39">
                  <c:v>0.28249138834110277</c:v>
                </c:pt>
                <c:pt idx="40">
                  <c:v>0.2877178382491462</c:v>
                </c:pt>
                <c:pt idx="41">
                  <c:v>0.2927522402040771</c:v>
                </c:pt>
                <c:pt idx="42">
                  <c:v>0.2974969487634116</c:v>
                </c:pt>
                <c:pt idx="43">
                  <c:v>0.302005484309153</c:v>
                </c:pt>
                <c:pt idx="44">
                  <c:v>0.3062446155669419</c:v>
                </c:pt>
                <c:pt idx="45">
                  <c:v>0.3102592076323238</c:v>
                </c:pt>
                <c:pt idx="46">
                  <c:v>0.31399569471576017</c:v>
                </c:pt>
                <c:pt idx="47">
                  <c:v>0.31751186526330016</c:v>
                </c:pt>
                <c:pt idx="48">
                  <c:v>0.3208270922048418</c:v>
                </c:pt>
                <c:pt idx="49">
                  <c:v>0.3239628741171483</c:v>
                </c:pt>
                <c:pt idx="50">
                  <c:v>0.3269346249569393</c:v>
                </c:pt>
                <c:pt idx="51">
                  <c:v>0.32967817677140154</c:v>
                </c:pt>
                <c:pt idx="52">
                  <c:v>0.3322238272012922</c:v>
                </c:pt>
                <c:pt idx="53">
                  <c:v>0.3346796174797506</c:v>
                </c:pt>
                <c:pt idx="54">
                  <c:v>0.33703041413033014</c:v>
                </c:pt>
                <c:pt idx="55">
                  <c:v>0.3392189656303976</c:v>
                </c:pt>
                <c:pt idx="56">
                  <c:v>0.34125989466158774</c:v>
                </c:pt>
                <c:pt idx="57">
                  <c:v>0.3431193648654736</c:v>
                </c:pt>
                <c:pt idx="58">
                  <c:v>0.3447091535210841</c:v>
                </c:pt>
                <c:pt idx="59">
                  <c:v>0.34595076360156535</c:v>
                </c:pt>
                <c:pt idx="60">
                  <c:v>0.3469189945891225</c:v>
                </c:pt>
                <c:pt idx="61">
                  <c:v>0.34758509055993614</c:v>
                </c:pt>
                <c:pt idx="62">
                  <c:v>0.34801314467167865</c:v>
                </c:pt>
                <c:pt idx="63">
                  <c:v>0.3482818397131485</c:v>
                </c:pt>
                <c:pt idx="64">
                  <c:v>0.34842009010298136</c:v>
                </c:pt>
                <c:pt idx="65">
                  <c:v>0.3484348548327729</c:v>
                </c:pt>
                <c:pt idx="66">
                  <c:v>0.3483399836991844</c:v>
                </c:pt>
                <c:pt idx="67">
                  <c:v>0.3481658172813549</c:v>
                </c:pt>
                <c:pt idx="68">
                  <c:v>0.3479253117295745</c:v>
                </c:pt>
                <c:pt idx="69">
                  <c:v>0.34762724037988796</c:v>
                </c:pt>
                <c:pt idx="70">
                  <c:v>0.3472761635006542</c:v>
                </c:pt>
                <c:pt idx="71">
                  <c:v>0.346874671062659</c:v>
                </c:pt>
                <c:pt idx="72">
                  <c:v>0.34641899073553517</c:v>
                </c:pt>
                <c:pt idx="73">
                  <c:v>0.34590851313809823</c:v>
                </c:pt>
                <c:pt idx="74">
                  <c:v>0.3453347807027581</c:v>
                </c:pt>
                <c:pt idx="75">
                  <c:v>0.34469495074164624</c:v>
                </c:pt>
                <c:pt idx="76">
                  <c:v>0.3440014489199643</c:v>
                </c:pt>
                <c:pt idx="77">
                  <c:v>0.3432418011476471</c:v>
                </c:pt>
                <c:pt idx="78">
                  <c:v>0.34242611796168937</c:v>
                </c:pt>
                <c:pt idx="79">
                  <c:v>0.34153904893168574</c:v>
                </c:pt>
                <c:pt idx="80">
                  <c:v>0.34060994271896705</c:v>
                </c:pt>
                <c:pt idx="81">
                  <c:v>0.3396300379848248</c:v>
                </c:pt>
                <c:pt idx="82">
                  <c:v>0.3386097863520958</c:v>
                </c:pt>
                <c:pt idx="83">
                  <c:v>0.3375722025415364</c:v>
                </c:pt>
                <c:pt idx="84">
                  <c:v>0.336515236190607</c:v>
                </c:pt>
                <c:pt idx="85">
                  <c:v>0.3354510946591659</c:v>
                </c:pt>
                <c:pt idx="86">
                  <c:v>0.33440404463349394</c:v>
                </c:pt>
                <c:pt idx="87">
                  <c:v>0.33336035142526776</c:v>
                </c:pt>
                <c:pt idx="88">
                  <c:v>0.33233953153713847</c:v>
                </c:pt>
                <c:pt idx="89">
                  <c:v>0.3313390470010051</c:v>
                </c:pt>
              </c:numCache>
            </c:numRef>
          </c:val>
          <c:smooth val="0"/>
        </c:ser>
        <c:marker val="1"/>
        <c:axId val="31658478"/>
        <c:axId val="16490847"/>
      </c:lineChart>
      <c:catAx>
        <c:axId val="31658478"/>
        <c:scaling>
          <c:orientation val="minMax"/>
        </c:scaling>
        <c:axPos val="b"/>
        <c:title>
          <c:tx>
            <c:rich>
              <a:bodyPr vert="horz" rot="0" anchor="ctr"/>
              <a:lstStyle/>
              <a:p>
                <a:pPr algn="ctr">
                  <a:defRPr/>
                </a:pPr>
                <a:r>
                  <a:rPr lang="en-US" cap="none" sz="1400" b="1" i="0" u="none" baseline="0">
                    <a:solidFill>
                      <a:srgbClr val="000000"/>
                    </a:solidFill>
                  </a:rPr>
                  <a:t>Year ending 30 June</a:t>
                </a:r>
              </a:p>
            </c:rich>
          </c:tx>
          <c:layout>
            <c:manualLayout>
              <c:xMode val="factor"/>
              <c:yMode val="factor"/>
              <c:x val="-0.00875"/>
              <c:y val="0.101"/>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16490847"/>
        <c:crosses val="autoZero"/>
        <c:auto val="1"/>
        <c:lblOffset val="100"/>
        <c:tickLblSkip val="5"/>
        <c:tickMarkSkip val="5"/>
        <c:noMultiLvlLbl val="0"/>
      </c:catAx>
      <c:valAx>
        <c:axId val="16490847"/>
        <c:scaling>
          <c:orientation val="minMax"/>
          <c:max val="0.4"/>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4075"/>
              <c:y val="0.149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31658478"/>
        <c:crossesAt val="1"/>
        <c:crossBetween val="midCat"/>
        <c:dispUnits/>
        <c:majorUnit val="0.0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AGGREGATE NZS EXPENDITURE (INCLUDING TAX) TO NOMINAL GDP</a:t>
            </a:r>
          </a:p>
        </c:rich>
      </c:tx>
      <c:layout>
        <c:manualLayout>
          <c:xMode val="factor"/>
          <c:yMode val="factor"/>
          <c:x val="0.06225"/>
          <c:y val="0.005"/>
        </c:manualLayout>
      </c:layout>
      <c:spPr>
        <a:noFill/>
        <a:ln w="3175">
          <a:noFill/>
        </a:ln>
      </c:spPr>
    </c:title>
    <c:plotArea>
      <c:layout>
        <c:manualLayout>
          <c:xMode val="edge"/>
          <c:yMode val="edge"/>
          <c:x val="0.014"/>
          <c:y val="0.07675"/>
          <c:w val="0.98125"/>
          <c:h val="0.846"/>
        </c:manualLayout>
      </c:layout>
      <c:lineChart>
        <c:grouping val="standard"/>
        <c:varyColors val="0"/>
        <c:ser>
          <c:idx val="1"/>
          <c:order val="0"/>
          <c:tx>
            <c:v>NZS aggregate expenditure (includes tax)</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'NZS expense - History &amp; Future'!$B$6:$BM$6</c:f>
              <c:strCache>
                <c:ptCount val="64"/>
                <c:pt idx="0">
                  <c:v>1996/97</c:v>
                </c:pt>
                <c:pt idx="1">
                  <c:v>1997/98</c:v>
                </c:pt>
                <c:pt idx="2">
                  <c:v>1998/99</c:v>
                </c:pt>
                <c:pt idx="3">
                  <c:v>1999/00</c:v>
                </c:pt>
                <c:pt idx="4">
                  <c:v>2000/01</c:v>
                </c:pt>
                <c:pt idx="5">
                  <c:v>2001/02</c:v>
                </c:pt>
                <c:pt idx="6">
                  <c:v>2002/03</c:v>
                </c:pt>
                <c:pt idx="7">
                  <c:v>2003/04</c:v>
                </c:pt>
                <c:pt idx="8">
                  <c:v>2004/05</c:v>
                </c:pt>
                <c:pt idx="9">
                  <c:v>2005/06</c:v>
                </c:pt>
                <c:pt idx="10">
                  <c:v>2006/07</c:v>
                </c:pt>
                <c:pt idx="11">
                  <c:v>2007/08</c:v>
                </c:pt>
                <c:pt idx="12">
                  <c:v>2008/09</c:v>
                </c:pt>
                <c:pt idx="13">
                  <c:v>2009/10</c:v>
                </c:pt>
                <c:pt idx="14">
                  <c:v>2010/11</c:v>
                </c:pt>
                <c:pt idx="15">
                  <c:v>2011/12</c:v>
                </c:pt>
                <c:pt idx="16">
                  <c:v>2012/13</c:v>
                </c:pt>
                <c:pt idx="17">
                  <c:v>2013/14</c:v>
                </c:pt>
                <c:pt idx="18">
                  <c:v>2014/15</c:v>
                </c:pt>
                <c:pt idx="19">
                  <c:v>2015/16</c:v>
                </c:pt>
                <c:pt idx="20">
                  <c:v>2016/17</c:v>
                </c:pt>
                <c:pt idx="21">
                  <c:v>2017/18</c:v>
                </c:pt>
                <c:pt idx="22">
                  <c:v>2018/19</c:v>
                </c:pt>
                <c:pt idx="23">
                  <c:v>2019/20</c:v>
                </c:pt>
                <c:pt idx="24">
                  <c:v>2020/21</c:v>
                </c:pt>
                <c:pt idx="25">
                  <c:v>2021/22</c:v>
                </c:pt>
                <c:pt idx="26">
                  <c:v>2022/23</c:v>
                </c:pt>
                <c:pt idx="27">
                  <c:v>2023/24</c:v>
                </c:pt>
                <c:pt idx="28">
                  <c:v>2024/25</c:v>
                </c:pt>
                <c:pt idx="29">
                  <c:v>2025/26</c:v>
                </c:pt>
                <c:pt idx="30">
                  <c:v>2026/27</c:v>
                </c:pt>
                <c:pt idx="31">
                  <c:v>2027/28</c:v>
                </c:pt>
                <c:pt idx="32">
                  <c:v>2028/29</c:v>
                </c:pt>
                <c:pt idx="33">
                  <c:v>2029/30</c:v>
                </c:pt>
                <c:pt idx="34">
                  <c:v>2030/31</c:v>
                </c:pt>
                <c:pt idx="35">
                  <c:v>2031/32</c:v>
                </c:pt>
                <c:pt idx="36">
                  <c:v>2032/33</c:v>
                </c:pt>
                <c:pt idx="37">
                  <c:v>2033/34</c:v>
                </c:pt>
                <c:pt idx="38">
                  <c:v>2034/35</c:v>
                </c:pt>
                <c:pt idx="39">
                  <c:v>2035/36</c:v>
                </c:pt>
                <c:pt idx="40">
                  <c:v>2036/37</c:v>
                </c:pt>
                <c:pt idx="41">
                  <c:v>2037/38</c:v>
                </c:pt>
                <c:pt idx="42">
                  <c:v>2038/39</c:v>
                </c:pt>
                <c:pt idx="43">
                  <c:v>2039/40</c:v>
                </c:pt>
                <c:pt idx="44">
                  <c:v>2040/41</c:v>
                </c:pt>
                <c:pt idx="45">
                  <c:v>2041/42</c:v>
                </c:pt>
                <c:pt idx="46">
                  <c:v>2042/43</c:v>
                </c:pt>
                <c:pt idx="47">
                  <c:v>2043/44</c:v>
                </c:pt>
                <c:pt idx="48">
                  <c:v>2044/45</c:v>
                </c:pt>
                <c:pt idx="49">
                  <c:v>2045/46</c:v>
                </c:pt>
                <c:pt idx="50">
                  <c:v>2046/47</c:v>
                </c:pt>
                <c:pt idx="51">
                  <c:v>2047/48</c:v>
                </c:pt>
                <c:pt idx="52">
                  <c:v>2048/49</c:v>
                </c:pt>
                <c:pt idx="53">
                  <c:v>2049/50</c:v>
                </c:pt>
                <c:pt idx="54">
                  <c:v>2050/51</c:v>
                </c:pt>
                <c:pt idx="55">
                  <c:v>2051/52</c:v>
                </c:pt>
                <c:pt idx="56">
                  <c:v>2052/53</c:v>
                </c:pt>
                <c:pt idx="57">
                  <c:v>2053/54</c:v>
                </c:pt>
                <c:pt idx="58">
                  <c:v>2054/55</c:v>
                </c:pt>
                <c:pt idx="59">
                  <c:v>2055/56</c:v>
                </c:pt>
                <c:pt idx="60">
                  <c:v>2056/57</c:v>
                </c:pt>
                <c:pt idx="61">
                  <c:v>2057/58</c:v>
                </c:pt>
                <c:pt idx="62">
                  <c:v>2058/59</c:v>
                </c:pt>
                <c:pt idx="63">
                  <c:v>2059/60</c:v>
                </c:pt>
              </c:strCache>
            </c:strRef>
          </c:cat>
          <c:val>
            <c:numRef>
              <c:f>'NZS expense - History &amp; Future'!$B$11:$BM$11</c:f>
              <c:numCache>
                <c:ptCount val="64"/>
                <c:pt idx="0">
                  <c:v>0.0503543159432305</c:v>
                </c:pt>
                <c:pt idx="1">
                  <c:v>0.04916422739177322</c:v>
                </c:pt>
                <c:pt idx="2">
                  <c:v>0.04722911342821436</c:v>
                </c:pt>
                <c:pt idx="3">
                  <c:v>0.044655916820865275</c:v>
                </c:pt>
                <c:pt idx="4">
                  <c:v>0.04364885559372542</c:v>
                </c:pt>
                <c:pt idx="5">
                  <c:v>0.04234292329326941</c:v>
                </c:pt>
                <c:pt idx="6">
                  <c:v>0.041558326765418645</c:v>
                </c:pt>
                <c:pt idx="7">
                  <c:v>0.0402262341441423</c:v>
                </c:pt>
                <c:pt idx="8">
                  <c:v>0.03915346639804844</c:v>
                </c:pt>
                <c:pt idx="9">
                  <c:v>0.039330148821751156</c:v>
                </c:pt>
                <c:pt idx="10">
                  <c:v>0.03931189747734226</c:v>
                </c:pt>
                <c:pt idx="11">
                  <c:v>0.039566001669224346</c:v>
                </c:pt>
                <c:pt idx="12">
                  <c:v>0.04166913287955016</c:v>
                </c:pt>
                <c:pt idx="13">
                  <c:v>0.043059342942474994</c:v>
                </c:pt>
                <c:pt idx="14">
                  <c:v>0.04395659099960175</c:v>
                </c:pt>
                <c:pt idx="15">
                  <c:v>0.045706873199671885</c:v>
                </c:pt>
                <c:pt idx="16">
                  <c:v>0.048009268814379794</c:v>
                </c:pt>
                <c:pt idx="17">
                  <c:v>0.04725702917426978</c:v>
                </c:pt>
                <c:pt idx="18">
                  <c:v>0.04807333360985524</c:v>
                </c:pt>
                <c:pt idx="19">
                  <c:v>0.04852025508606579</c:v>
                </c:pt>
                <c:pt idx="20">
                  <c:v>0.04899444463456647</c:v>
                </c:pt>
                <c:pt idx="21">
                  <c:v>0.050045485892037035</c:v>
                </c:pt>
                <c:pt idx="22">
                  <c:v>0.05092347992404936</c:v>
                </c:pt>
                <c:pt idx="23">
                  <c:v>0.05150821701209647</c:v>
                </c:pt>
                <c:pt idx="24">
                  <c:v>0.05236219507389331</c:v>
                </c:pt>
                <c:pt idx="25">
                  <c:v>0.053578926534778595</c:v>
                </c:pt>
                <c:pt idx="26">
                  <c:v>0.05478311461907039</c:v>
                </c:pt>
                <c:pt idx="27">
                  <c:v>0.056108668016873135</c:v>
                </c:pt>
                <c:pt idx="28">
                  <c:v>0.05742426440474157</c:v>
                </c:pt>
                <c:pt idx="29">
                  <c:v>0.05884700579089551</c:v>
                </c:pt>
                <c:pt idx="30">
                  <c:v>0.06030376707340221</c:v>
                </c:pt>
                <c:pt idx="31">
                  <c:v>0.06171802052952322</c:v>
                </c:pt>
                <c:pt idx="32">
                  <c:v>0.06300029957551155</c:v>
                </c:pt>
                <c:pt idx="33">
                  <c:v>0.06413090921016219</c:v>
                </c:pt>
                <c:pt idx="34">
                  <c:v>0.06517035239190432</c:v>
                </c:pt>
                <c:pt idx="35">
                  <c:v>0.06612543582963712</c:v>
                </c:pt>
                <c:pt idx="36">
                  <c:v>0.06706058159556302</c:v>
                </c:pt>
                <c:pt idx="37">
                  <c:v>0.06798784730828855</c:v>
                </c:pt>
                <c:pt idx="38">
                  <c:v>0.06882400015327914</c:v>
                </c:pt>
                <c:pt idx="39">
                  <c:v>0.0696859647470692</c:v>
                </c:pt>
                <c:pt idx="40">
                  <c:v>0.07044200665075712</c:v>
                </c:pt>
                <c:pt idx="41">
                  <c:v>0.0709858584197623</c:v>
                </c:pt>
                <c:pt idx="42">
                  <c:v>0.07135247483077634</c:v>
                </c:pt>
                <c:pt idx="43">
                  <c:v>0.07154793364358347</c:v>
                </c:pt>
                <c:pt idx="44">
                  <c:v>0.07158701852667305</c:v>
                </c:pt>
                <c:pt idx="45">
                  <c:v>0.07158269920736021</c:v>
                </c:pt>
                <c:pt idx="46">
                  <c:v>0.07149941013023618</c:v>
                </c:pt>
                <c:pt idx="47">
                  <c:v>0.07146515250638416</c:v>
                </c:pt>
                <c:pt idx="48">
                  <c:v>0.07147405773940772</c:v>
                </c:pt>
                <c:pt idx="49">
                  <c:v>0.07152837101908413</c:v>
                </c:pt>
                <c:pt idx="50">
                  <c:v>0.07164811851484333</c:v>
                </c:pt>
                <c:pt idx="51">
                  <c:v>0.07186098883550025</c:v>
                </c:pt>
                <c:pt idx="52">
                  <c:v>0.07209904157761528</c:v>
                </c:pt>
                <c:pt idx="53">
                  <c:v>0.0723777752315959</c:v>
                </c:pt>
                <c:pt idx="54">
                  <c:v>0.07271372022850545</c:v>
                </c:pt>
                <c:pt idx="55">
                  <c:v>0.07309523216077367</c:v>
                </c:pt>
                <c:pt idx="56">
                  <c:v>0.07363599091558559</c:v>
                </c:pt>
                <c:pt idx="57">
                  <c:v>0.07427719063472915</c:v>
                </c:pt>
                <c:pt idx="58">
                  <c:v>0.07507509649420621</c:v>
                </c:pt>
                <c:pt idx="59">
                  <c:v>0.07597508523115158</c:v>
                </c:pt>
                <c:pt idx="60">
                  <c:v>0.07679565869472962</c:v>
                </c:pt>
                <c:pt idx="61">
                  <c:v>0.07760826693481375</c:v>
                </c:pt>
                <c:pt idx="62">
                  <c:v>0.07837878093011023</c:v>
                </c:pt>
                <c:pt idx="63">
                  <c:v>0.07915853773413578</c:v>
                </c:pt>
              </c:numCache>
            </c:numRef>
          </c:val>
          <c:smooth val="0"/>
        </c:ser>
        <c:marker val="1"/>
        <c:axId val="14199896"/>
        <c:axId val="60690201"/>
      </c:lineChart>
      <c:catAx>
        <c:axId val="14199896"/>
        <c:scaling>
          <c:orientation val="minMax"/>
        </c:scaling>
        <c:axPos val="b"/>
        <c:title>
          <c:tx>
            <c:rich>
              <a:bodyPr vert="horz" rot="0" anchor="ctr"/>
              <a:lstStyle/>
              <a:p>
                <a:pPr algn="ctr">
                  <a:defRPr/>
                </a:pPr>
                <a:r>
                  <a:rPr lang="en-US" cap="none" sz="1400" b="1" i="0" u="none" baseline="0">
                    <a:solidFill>
                      <a:srgbClr val="000000"/>
                    </a:solidFill>
                  </a:rPr>
                  <a:t>Year ended 30 June</a:t>
                </a:r>
              </a:p>
            </c:rich>
          </c:tx>
          <c:layout>
            <c:manualLayout>
              <c:xMode val="factor"/>
              <c:yMode val="factor"/>
              <c:x val="-0.00725"/>
              <c:y val="0.1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60690201"/>
        <c:crosses val="autoZero"/>
        <c:auto val="1"/>
        <c:lblOffset val="100"/>
        <c:tickLblSkip val="5"/>
        <c:tickMarkSkip val="5"/>
        <c:noMultiLvlLbl val="0"/>
      </c:catAx>
      <c:valAx>
        <c:axId val="60690201"/>
        <c:scaling>
          <c:orientation val="minMax"/>
          <c:max val="0.09000000000000002"/>
          <c:min val="0"/>
        </c:scaling>
        <c:axPos val="l"/>
        <c:title>
          <c:tx>
            <c:rich>
              <a:bodyPr vert="horz" rot="0" anchor="ctr"/>
              <a:lstStyle/>
              <a:p>
                <a:pPr algn="ctr">
                  <a:defRPr/>
                </a:pPr>
                <a:r>
                  <a:rPr lang="en-US" cap="none" sz="1400" b="1" i="0" u="none" baseline="0">
                    <a:solidFill>
                      <a:srgbClr val="000000"/>
                    </a:solidFill>
                  </a:rPr>
                  <a:t>% of Nominal GDP</a:t>
                </a:r>
              </a:p>
            </c:rich>
          </c:tx>
          <c:layout>
            <c:manualLayout>
              <c:xMode val="factor"/>
              <c:yMode val="factor"/>
              <c:x val="0.0415"/>
              <c:y val="0.148"/>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defRPr>
            </a:pPr>
          </a:p>
        </c:txPr>
        <c:crossAx val="14199896"/>
        <c:crossesAt val="1"/>
        <c:crossBetween val="midCat"/>
        <c:dispUnits/>
        <c:majorUnit val="0.010000000000000005"/>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34"/>
  </sheetViews>
  <pageMargins left="0.75" right="0.75" top="1" bottom="1" header="0.5" footer="0.5"/>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134"/>
  </sheetViews>
  <pageMargins left="0.75" right="0.75" top="1" bottom="1" header="0.5" footer="0.5"/>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zoomScale="134"/>
  </sheetViews>
  <pageMargins left="0.75" right="0.75" top="1" bottom="1" header="0.5" footer="0.5"/>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34"/>
  </sheetViews>
  <pageMargins left="0.75" right="0.75" top="1" bottom="1" header="0.5" footer="0.5"/>
  <pageSetup fitToHeight="0" fitToWidth="0"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Chart 1"/>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Shape 1025"/>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zsuperfund.co.nz/index.asp?pageID=2145855927" TargetMode="External" /><Relationship Id="rId2" Type="http://schemas.openxmlformats.org/officeDocument/2006/relationships/hyperlink" Target="http://www.treasury.govt.nz/government/fiscalstrategy/mode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66"/>
  <sheetViews>
    <sheetView zoomScalePageLayoutView="0" workbookViewId="0" topLeftCell="A44">
      <selection activeCell="O55" sqref="O55"/>
    </sheetView>
  </sheetViews>
  <sheetFormatPr defaultColWidth="9.33203125" defaultRowHeight="10.5"/>
  <cols>
    <col min="1" max="1" width="9.33203125" style="3" customWidth="1"/>
    <col min="2" max="16384" width="9.33203125" style="3" customWidth="1"/>
  </cols>
  <sheetData>
    <row r="1" ht="13.5" customHeight="1">
      <c r="A1" s="2" t="s">
        <v>13</v>
      </c>
    </row>
    <row r="2" ht="13.5" customHeight="1">
      <c r="A2" s="2" t="s">
        <v>231</v>
      </c>
    </row>
    <row r="3" ht="13.5" customHeight="1"/>
    <row r="4" ht="13.5" customHeight="1">
      <c r="A4" s="3" t="s">
        <v>30</v>
      </c>
    </row>
    <row r="5" ht="13.5" customHeight="1">
      <c r="A5" s="3" t="s">
        <v>50</v>
      </c>
    </row>
    <row r="6" ht="13.5" customHeight="1">
      <c r="A6" s="3" t="s">
        <v>232</v>
      </c>
    </row>
    <row r="7" ht="13.5" customHeight="1">
      <c r="A7" s="3" t="s">
        <v>233</v>
      </c>
    </row>
    <row r="8" ht="13.5" customHeight="1"/>
    <row r="9" ht="13.5" customHeight="1">
      <c r="A9" s="3" t="s">
        <v>51</v>
      </c>
    </row>
    <row r="10" ht="13.5" customHeight="1">
      <c r="A10" s="3" t="s">
        <v>214</v>
      </c>
    </row>
    <row r="11" ht="13.5" customHeight="1">
      <c r="A11" s="3" t="s">
        <v>215</v>
      </c>
    </row>
    <row r="12" ht="13.5" customHeight="1"/>
    <row r="13" ht="13.5" customHeight="1">
      <c r="A13" s="3" t="s">
        <v>213</v>
      </c>
    </row>
    <row r="14" ht="13.5" customHeight="1">
      <c r="A14" s="3" t="s">
        <v>234</v>
      </c>
    </row>
    <row r="15" ht="13.5" customHeight="1">
      <c r="A15" s="3" t="s">
        <v>216</v>
      </c>
    </row>
    <row r="16" ht="13.5" customHeight="1">
      <c r="A16" s="3" t="s">
        <v>220</v>
      </c>
    </row>
    <row r="17" ht="13.5" customHeight="1">
      <c r="A17" s="3" t="s">
        <v>217</v>
      </c>
    </row>
    <row r="18" ht="13.5" customHeight="1">
      <c r="A18" s="3" t="s">
        <v>119</v>
      </c>
    </row>
    <row r="19" ht="13.5" customHeight="1">
      <c r="A19" s="3" t="s">
        <v>218</v>
      </c>
    </row>
    <row r="20" ht="13.5" customHeight="1">
      <c r="A20" s="3" t="s">
        <v>63</v>
      </c>
    </row>
    <row r="21" ht="13.5" customHeight="1">
      <c r="A21" s="3" t="s">
        <v>219</v>
      </c>
    </row>
    <row r="22" ht="13.5" customHeight="1">
      <c r="A22" s="3" t="s">
        <v>64</v>
      </c>
    </row>
    <row r="23" ht="13.5" customHeight="1">
      <c r="A23" s="3" t="s">
        <v>225</v>
      </c>
    </row>
    <row r="24" ht="13.5" customHeight="1">
      <c r="A24" s="3" t="s">
        <v>31</v>
      </c>
    </row>
    <row r="25" ht="13.5" customHeight="1">
      <c r="A25" s="3" t="s">
        <v>221</v>
      </c>
    </row>
    <row r="26" ht="13.5" customHeight="1">
      <c r="A26" s="3" t="s">
        <v>222</v>
      </c>
    </row>
    <row r="27" ht="13.5" customHeight="1">
      <c r="A27" s="3" t="s">
        <v>235</v>
      </c>
    </row>
    <row r="28" ht="13.5" customHeight="1">
      <c r="A28" s="3" t="s">
        <v>236</v>
      </c>
    </row>
    <row r="29" ht="13.5" customHeight="1">
      <c r="A29" s="3" t="s">
        <v>223</v>
      </c>
    </row>
    <row r="30" ht="13.5" customHeight="1"/>
    <row r="31" ht="13.5" customHeight="1">
      <c r="A31" s="3" t="s">
        <v>224</v>
      </c>
    </row>
    <row r="32" ht="13.5" customHeight="1">
      <c r="A32" s="3" t="s">
        <v>120</v>
      </c>
    </row>
    <row r="33" ht="13.5" customHeight="1">
      <c r="A33" s="3" t="s">
        <v>68</v>
      </c>
    </row>
    <row r="34" ht="13.5" customHeight="1">
      <c r="A34" s="3" t="s">
        <v>78</v>
      </c>
    </row>
    <row r="35" ht="13.5" customHeight="1">
      <c r="A35" s="3" t="s">
        <v>75</v>
      </c>
    </row>
    <row r="36" ht="13.5" customHeight="1">
      <c r="A36" s="3" t="s">
        <v>76</v>
      </c>
    </row>
    <row r="37" ht="13.5" customHeight="1">
      <c r="A37" s="3" t="s">
        <v>77</v>
      </c>
    </row>
    <row r="38" ht="13.5" customHeight="1">
      <c r="A38" s="3" t="s">
        <v>79</v>
      </c>
    </row>
    <row r="39" ht="13.5" customHeight="1">
      <c r="A39" s="4" t="s">
        <v>229</v>
      </c>
    </row>
    <row r="40" ht="13.5" customHeight="1">
      <c r="A40" s="4" t="s">
        <v>80</v>
      </c>
    </row>
    <row r="41" ht="13.5" customHeight="1"/>
    <row r="42" ht="13.5" customHeight="1">
      <c r="A42" s="3" t="s">
        <v>121</v>
      </c>
    </row>
    <row r="43" ht="13.5" customHeight="1">
      <c r="A43" s="3" t="s">
        <v>122</v>
      </c>
    </row>
    <row r="44" spans="1:11" ht="13.5" customHeight="1">
      <c r="A44" s="3" t="s">
        <v>123</v>
      </c>
      <c r="I44" s="13" t="s">
        <v>124</v>
      </c>
      <c r="K44" s="3" t="s">
        <v>125</v>
      </c>
    </row>
    <row r="45" spans="1:9" ht="13.5" customHeight="1">
      <c r="A45" s="4" t="s">
        <v>126</v>
      </c>
      <c r="I45" s="13"/>
    </row>
    <row r="46" spans="1:9" ht="13.5" customHeight="1">
      <c r="A46" s="4" t="s">
        <v>127</v>
      </c>
      <c r="I46" s="13"/>
    </row>
    <row r="47" spans="1:9" ht="13.5" customHeight="1">
      <c r="A47" s="3" t="s">
        <v>128</v>
      </c>
      <c r="I47" s="13"/>
    </row>
    <row r="48" spans="1:9" ht="13.5" customHeight="1">
      <c r="A48" s="3" t="s">
        <v>129</v>
      </c>
      <c r="I48" s="13"/>
    </row>
    <row r="49" ht="13.5" customHeight="1">
      <c r="A49" s="3" t="s">
        <v>237</v>
      </c>
    </row>
    <row r="50" ht="13.5" customHeight="1">
      <c r="A50" s="3" t="s">
        <v>238</v>
      </c>
    </row>
    <row r="51" ht="13.5" customHeight="1">
      <c r="A51" s="3" t="s">
        <v>230</v>
      </c>
    </row>
    <row r="52" ht="13.5" customHeight="1"/>
    <row r="53" ht="13.5" customHeight="1">
      <c r="A53" s="3" t="s">
        <v>239</v>
      </c>
    </row>
    <row r="54" ht="13.5" customHeight="1"/>
    <row r="55" ht="13.5" customHeight="1">
      <c r="A55" s="3" t="s">
        <v>130</v>
      </c>
    </row>
    <row r="56" ht="13.5" customHeight="1">
      <c r="A56" s="3" t="s">
        <v>131</v>
      </c>
    </row>
    <row r="57" spans="1:12" ht="13.5" customHeight="1">
      <c r="A57" s="3" t="s">
        <v>134</v>
      </c>
      <c r="I57" s="13" t="s">
        <v>132</v>
      </c>
      <c r="L57" s="3" t="s">
        <v>133</v>
      </c>
    </row>
    <row r="58" ht="13.5" customHeight="1">
      <c r="A58" s="3" t="s">
        <v>240</v>
      </c>
    </row>
    <row r="59" ht="13.5" customHeight="1"/>
    <row r="60" ht="13.5" customHeight="1">
      <c r="A60" s="3" t="s">
        <v>69</v>
      </c>
    </row>
    <row r="61" ht="13.5" customHeight="1">
      <c r="A61" s="3" t="s">
        <v>32</v>
      </c>
    </row>
    <row r="62" ht="13.5" customHeight="1">
      <c r="A62" s="3" t="s">
        <v>47</v>
      </c>
    </row>
    <row r="63" ht="13.5" customHeight="1"/>
    <row r="64" ht="13.5" customHeight="1">
      <c r="A64" s="3" t="s">
        <v>48</v>
      </c>
    </row>
    <row r="65" ht="13.5" customHeight="1">
      <c r="A65" s="3" t="s">
        <v>33</v>
      </c>
    </row>
    <row r="66" ht="13.5" customHeight="1">
      <c r="A66" s="3" t="s">
        <v>70</v>
      </c>
    </row>
  </sheetData>
  <sheetProtection/>
  <hyperlinks>
    <hyperlink ref="I44" r:id="rId1" display="Performance"/>
    <hyperlink ref="I57" r:id="rId2" display="Fiscal Strategy Model"/>
  </hyperlinks>
  <printOptions/>
  <pageMargins left="0.3937007874015748" right="0.3937007874015748" top="0.2755905511811024" bottom="0.2755905511811024" header="0.5118110236220472" footer="0.5118110236220472"/>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BR18"/>
  <sheetViews>
    <sheetView zoomScalePageLayoutView="0" workbookViewId="0" topLeftCell="BA1">
      <selection activeCell="BM11" sqref="BM11"/>
    </sheetView>
  </sheetViews>
  <sheetFormatPr defaultColWidth="9.33203125" defaultRowHeight="10.5"/>
  <cols>
    <col min="1" max="1" width="70.66015625" style="19" customWidth="1"/>
    <col min="2" max="65" width="9.66015625" style="19" customWidth="1"/>
    <col min="66" max="16384" width="9.33203125" style="19" customWidth="1"/>
  </cols>
  <sheetData>
    <row r="1" spans="1:12" ht="12.75">
      <c r="A1" s="14" t="s">
        <v>138</v>
      </c>
      <c r="B1" s="17"/>
      <c r="C1" s="17"/>
      <c r="D1" s="17"/>
      <c r="E1" s="17"/>
      <c r="F1" s="17"/>
      <c r="G1" s="17"/>
      <c r="H1" s="17"/>
      <c r="I1" s="17"/>
      <c r="J1" s="17"/>
      <c r="K1" s="17"/>
      <c r="L1" s="17"/>
    </row>
    <row r="2" spans="1:12" ht="12.75">
      <c r="A2" s="21" t="s">
        <v>194</v>
      </c>
      <c r="B2" s="17"/>
      <c r="C2" s="17"/>
      <c r="D2" s="17"/>
      <c r="E2" s="17"/>
      <c r="F2" s="17"/>
      <c r="G2" s="17"/>
      <c r="H2" s="17"/>
      <c r="I2" s="17"/>
      <c r="J2" s="17"/>
      <c r="K2" s="17"/>
      <c r="L2" s="17"/>
    </row>
    <row r="3" spans="1:12" ht="12.75">
      <c r="A3" s="20" t="s">
        <v>195</v>
      </c>
      <c r="B3" s="17"/>
      <c r="C3" s="17"/>
      <c r="D3" s="20" t="s">
        <v>241</v>
      </c>
      <c r="E3" s="17"/>
      <c r="F3" s="17"/>
      <c r="G3" s="17"/>
      <c r="H3" s="17"/>
      <c r="I3" s="17"/>
      <c r="J3" s="17"/>
      <c r="K3" s="17"/>
      <c r="L3" s="17"/>
    </row>
    <row r="4" spans="1:12" ht="12.75">
      <c r="A4" s="14" t="s">
        <v>242</v>
      </c>
      <c r="B4" s="17"/>
      <c r="C4" s="17"/>
      <c r="D4" s="17"/>
      <c r="E4" s="17"/>
      <c r="F4" s="17"/>
      <c r="G4" s="17"/>
      <c r="H4" s="17"/>
      <c r="I4" s="17"/>
      <c r="J4" s="17"/>
      <c r="K4" s="17"/>
      <c r="L4" s="17"/>
    </row>
    <row r="5" spans="1:12" ht="12.75">
      <c r="A5" s="14"/>
      <c r="B5" s="17"/>
      <c r="C5" s="17"/>
      <c r="D5" s="17"/>
      <c r="E5" s="17"/>
      <c r="F5" s="17"/>
      <c r="G5" s="17"/>
      <c r="H5" s="17"/>
      <c r="I5" s="17"/>
      <c r="J5" s="17"/>
      <c r="K5" s="17"/>
      <c r="L5" s="17"/>
    </row>
    <row r="6" spans="1:65" ht="12.75" customHeight="1">
      <c r="A6" s="15" t="s">
        <v>198</v>
      </c>
      <c r="B6" s="22" t="s">
        <v>141</v>
      </c>
      <c r="C6" s="22" t="s">
        <v>142</v>
      </c>
      <c r="D6" s="22" t="s">
        <v>143</v>
      </c>
      <c r="E6" s="22" t="s">
        <v>144</v>
      </c>
      <c r="F6" s="22" t="s">
        <v>145</v>
      </c>
      <c r="G6" s="22" t="s">
        <v>104</v>
      </c>
      <c r="H6" s="22" t="s">
        <v>105</v>
      </c>
      <c r="I6" s="22" t="s">
        <v>106</v>
      </c>
      <c r="J6" s="22" t="s">
        <v>107</v>
      </c>
      <c r="K6" s="22" t="s">
        <v>108</v>
      </c>
      <c r="L6" s="22" t="s">
        <v>109</v>
      </c>
      <c r="M6" s="22" t="s">
        <v>110</v>
      </c>
      <c r="N6" s="22" t="s">
        <v>111</v>
      </c>
      <c r="O6" s="22" t="s">
        <v>112</v>
      </c>
      <c r="P6" s="22" t="s">
        <v>113</v>
      </c>
      <c r="Q6" s="22" t="s">
        <v>114</v>
      </c>
      <c r="R6" s="22" t="s">
        <v>146</v>
      </c>
      <c r="S6" s="23" t="s">
        <v>147</v>
      </c>
      <c r="T6" s="23" t="s">
        <v>148</v>
      </c>
      <c r="U6" s="23" t="s">
        <v>149</v>
      </c>
      <c r="V6" s="23" t="s">
        <v>150</v>
      </c>
      <c r="W6" s="23" t="s">
        <v>151</v>
      </c>
      <c r="X6" s="15" t="s">
        <v>152</v>
      </c>
      <c r="Y6" s="15" t="s">
        <v>153</v>
      </c>
      <c r="Z6" s="15" t="s">
        <v>154</v>
      </c>
      <c r="AA6" s="15" t="s">
        <v>155</v>
      </c>
      <c r="AB6" s="15" t="s">
        <v>156</v>
      </c>
      <c r="AC6" s="15" t="s">
        <v>157</v>
      </c>
      <c r="AD6" s="15" t="s">
        <v>158</v>
      </c>
      <c r="AE6" s="15" t="s">
        <v>159</v>
      </c>
      <c r="AF6" s="15" t="s">
        <v>160</v>
      </c>
      <c r="AG6" s="15" t="s">
        <v>161</v>
      </c>
      <c r="AH6" s="15" t="s">
        <v>162</v>
      </c>
      <c r="AI6" s="15" t="s">
        <v>163</v>
      </c>
      <c r="AJ6" s="15" t="s">
        <v>164</v>
      </c>
      <c r="AK6" s="15" t="s">
        <v>165</v>
      </c>
      <c r="AL6" s="15" t="s">
        <v>166</v>
      </c>
      <c r="AM6" s="15" t="s">
        <v>167</v>
      </c>
      <c r="AN6" s="15" t="s">
        <v>168</v>
      </c>
      <c r="AO6" s="15" t="s">
        <v>169</v>
      </c>
      <c r="AP6" s="15" t="s">
        <v>170</v>
      </c>
      <c r="AQ6" s="15" t="s">
        <v>171</v>
      </c>
      <c r="AR6" s="15" t="s">
        <v>172</v>
      </c>
      <c r="AS6" s="15" t="s">
        <v>173</v>
      </c>
      <c r="AT6" s="15" t="s">
        <v>174</v>
      </c>
      <c r="AU6" s="15" t="s">
        <v>175</v>
      </c>
      <c r="AV6" s="15" t="s">
        <v>176</v>
      </c>
      <c r="AW6" s="15" t="s">
        <v>177</v>
      </c>
      <c r="AX6" s="15" t="s">
        <v>178</v>
      </c>
      <c r="AY6" s="15" t="s">
        <v>179</v>
      </c>
      <c r="AZ6" s="15" t="s">
        <v>180</v>
      </c>
      <c r="BA6" s="15" t="s">
        <v>181</v>
      </c>
      <c r="BB6" s="15" t="s">
        <v>182</v>
      </c>
      <c r="BC6" s="15" t="s">
        <v>183</v>
      </c>
      <c r="BD6" s="15" t="s">
        <v>184</v>
      </c>
      <c r="BE6" s="15" t="s">
        <v>185</v>
      </c>
      <c r="BF6" s="15" t="s">
        <v>186</v>
      </c>
      <c r="BG6" s="15" t="s">
        <v>187</v>
      </c>
      <c r="BH6" s="15" t="s">
        <v>188</v>
      </c>
      <c r="BI6" s="15" t="s">
        <v>189</v>
      </c>
      <c r="BJ6" s="15" t="s">
        <v>190</v>
      </c>
      <c r="BK6" s="15" t="s">
        <v>191</v>
      </c>
      <c r="BL6" s="15" t="s">
        <v>192</v>
      </c>
      <c r="BM6" s="15" t="s">
        <v>193</v>
      </c>
    </row>
    <row r="7" spans="1:14" ht="12.75" customHeight="1">
      <c r="A7" s="15"/>
      <c r="B7" s="15"/>
      <c r="C7" s="15"/>
      <c r="D7" s="15"/>
      <c r="E7" s="15"/>
      <c r="F7" s="15"/>
      <c r="G7" s="15"/>
      <c r="H7" s="15"/>
      <c r="I7" s="15"/>
      <c r="J7" s="15"/>
      <c r="K7" s="15"/>
      <c r="L7" s="15"/>
      <c r="M7" s="15"/>
      <c r="N7" s="15"/>
    </row>
    <row r="8" spans="1:70" ht="12.75" customHeight="1">
      <c r="A8" s="15" t="s">
        <v>140</v>
      </c>
      <c r="B8" s="24">
        <v>101.322</v>
      </c>
      <c r="C8" s="24">
        <v>103.856</v>
      </c>
      <c r="D8" s="24">
        <v>107.222</v>
      </c>
      <c r="E8" s="24">
        <v>113.49</v>
      </c>
      <c r="F8" s="24">
        <v>120.805</v>
      </c>
      <c r="G8" s="24">
        <v>128.711</v>
      </c>
      <c r="H8" s="24">
        <v>135.761</v>
      </c>
      <c r="I8" s="24">
        <v>146.397</v>
      </c>
      <c r="J8" s="24">
        <v>155.363</v>
      </c>
      <c r="K8" s="24">
        <v>163.081</v>
      </c>
      <c r="L8" s="24">
        <v>173.23</v>
      </c>
      <c r="M8" s="24">
        <v>185.715</v>
      </c>
      <c r="N8" s="24">
        <v>185.845</v>
      </c>
      <c r="O8" s="24">
        <v>192.525</v>
      </c>
      <c r="P8" s="24">
        <v>200.88</v>
      </c>
      <c r="Q8" s="24">
        <v>209.684</v>
      </c>
      <c r="R8" s="24">
        <v>213.188</v>
      </c>
      <c r="S8" s="25">
        <v>230.717</v>
      </c>
      <c r="T8" s="25">
        <v>241.09</v>
      </c>
      <c r="U8" s="25">
        <v>252.307</v>
      </c>
      <c r="V8" s="25">
        <v>262.989</v>
      </c>
      <c r="W8" s="25">
        <v>272.612</v>
      </c>
      <c r="X8" s="29">
        <v>284.3766808940311</v>
      </c>
      <c r="Y8" s="29">
        <v>296.88077327255326</v>
      </c>
      <c r="Z8" s="29">
        <v>310.29058547792334</v>
      </c>
      <c r="AA8" s="29">
        <v>324.22188547927686</v>
      </c>
      <c r="AB8" s="29">
        <v>338.7563088565663</v>
      </c>
      <c r="AC8" s="29">
        <v>353.7981624148594</v>
      </c>
      <c r="AD8" s="29">
        <v>369.44783047084036</v>
      </c>
      <c r="AE8" s="29">
        <v>385.5667456438613</v>
      </c>
      <c r="AF8" s="29">
        <v>402.1430710352208</v>
      </c>
      <c r="AG8" s="29">
        <v>419.2108499959519</v>
      </c>
      <c r="AH8" s="29">
        <v>436.8675522270622</v>
      </c>
      <c r="AI8" s="29">
        <v>455.0802375924988</v>
      </c>
      <c r="AJ8" s="29">
        <v>473.9505763520153</v>
      </c>
      <c r="AK8" s="29">
        <v>493.52145764791015</v>
      </c>
      <c r="AL8" s="29">
        <v>513.7918916013991</v>
      </c>
      <c r="AM8" s="29">
        <v>534.8456310747214</v>
      </c>
      <c r="AN8" s="29">
        <v>556.6511632489984</v>
      </c>
      <c r="AO8" s="29">
        <v>579.2710792173729</v>
      </c>
      <c r="AP8" s="29">
        <v>602.761955642035</v>
      </c>
      <c r="AQ8" s="29">
        <v>627.1727086635644</v>
      </c>
      <c r="AR8" s="29">
        <v>652.5991323143878</v>
      </c>
      <c r="AS8" s="29">
        <v>679.1469029631594</v>
      </c>
      <c r="AT8" s="29">
        <v>706.7906111184435</v>
      </c>
      <c r="AU8" s="29">
        <v>735.6046539189739</v>
      </c>
      <c r="AV8" s="29">
        <v>765.6370126539454</v>
      </c>
      <c r="AW8" s="29">
        <v>796.8756053731342</v>
      </c>
      <c r="AX8" s="29">
        <v>829.357579808478</v>
      </c>
      <c r="AY8" s="29">
        <v>863.0043494640374</v>
      </c>
      <c r="AZ8" s="29">
        <v>897.8786493533746</v>
      </c>
      <c r="BA8" s="29">
        <v>933.9856195793418</v>
      </c>
      <c r="BB8" s="29">
        <v>971.2867024094551</v>
      </c>
      <c r="BC8" s="30">
        <v>1009.8478059915853</v>
      </c>
      <c r="BD8" s="30">
        <v>1049.6678407698967</v>
      </c>
      <c r="BE8" s="30">
        <v>1090.7718916801055</v>
      </c>
      <c r="BF8" s="30">
        <v>1133.1703530899802</v>
      </c>
      <c r="BG8" s="30">
        <v>1177.0460570482387</v>
      </c>
      <c r="BH8" s="30">
        <v>1222.3202730788457</v>
      </c>
      <c r="BI8" s="30">
        <v>1269.0503934090516</v>
      </c>
      <c r="BJ8" s="30">
        <v>1317.3095646250797</v>
      </c>
      <c r="BK8" s="30">
        <v>1367.2938819012775</v>
      </c>
      <c r="BL8" s="30">
        <v>1418.9876800212314</v>
      </c>
      <c r="BM8" s="30">
        <v>1472.6272890551552</v>
      </c>
      <c r="BN8" s="30"/>
      <c r="BO8" s="30"/>
      <c r="BP8" s="30"/>
      <c r="BQ8" s="30"/>
      <c r="BR8" s="30"/>
    </row>
    <row r="9" spans="1:12" ht="12.75" customHeight="1">
      <c r="A9" s="15"/>
      <c r="B9" s="16"/>
      <c r="C9" s="16"/>
      <c r="D9" s="16"/>
      <c r="E9" s="16"/>
      <c r="F9" s="16"/>
      <c r="G9" s="16"/>
      <c r="H9" s="16"/>
      <c r="I9" s="16"/>
      <c r="J9" s="16"/>
      <c r="K9" s="16"/>
      <c r="L9" s="16"/>
    </row>
    <row r="10" spans="1:65" ht="12.75" customHeight="1">
      <c r="A10" s="15" t="s">
        <v>139</v>
      </c>
      <c r="B10" s="24">
        <v>5.102</v>
      </c>
      <c r="C10" s="24">
        <v>5.106</v>
      </c>
      <c r="D10" s="24">
        <v>5.064</v>
      </c>
      <c r="E10" s="24">
        <v>5.068</v>
      </c>
      <c r="F10" s="24">
        <v>5.273</v>
      </c>
      <c r="G10" s="24">
        <v>5.45</v>
      </c>
      <c r="H10" s="24">
        <v>5.642</v>
      </c>
      <c r="I10" s="24">
        <v>5.889</v>
      </c>
      <c r="J10" s="24">
        <v>6.083</v>
      </c>
      <c r="K10" s="24">
        <v>6.414</v>
      </c>
      <c r="L10" s="24">
        <v>6.81</v>
      </c>
      <c r="M10" s="24">
        <v>7.348</v>
      </c>
      <c r="N10" s="24">
        <v>7.744</v>
      </c>
      <c r="O10" s="24">
        <v>8.29</v>
      </c>
      <c r="P10" s="24">
        <v>8.83</v>
      </c>
      <c r="Q10" s="24">
        <v>9.584</v>
      </c>
      <c r="R10" s="24">
        <v>10.235</v>
      </c>
      <c r="S10" s="25">
        <v>10.903</v>
      </c>
      <c r="T10" s="25">
        <v>11.59</v>
      </c>
      <c r="U10" s="25">
        <v>12.242</v>
      </c>
      <c r="V10" s="25">
        <v>12.885</v>
      </c>
      <c r="W10" s="25">
        <v>13.643</v>
      </c>
      <c r="X10" s="29">
        <v>14.481450200374983</v>
      </c>
      <c r="Y10" s="29">
        <v>15.291799296441683</v>
      </c>
      <c r="Z10" s="29">
        <v>16.247496166387588</v>
      </c>
      <c r="AA10" s="29">
        <v>17.371460583061573</v>
      </c>
      <c r="AB10" s="29">
        <v>18.558125696022483</v>
      </c>
      <c r="AC10" s="29">
        <v>19.851143639915108</v>
      </c>
      <c r="AD10" s="29">
        <v>21.215269900715676</v>
      </c>
      <c r="AE10" s="29">
        <v>22.68944851368104</v>
      </c>
      <c r="AF10" s="29">
        <v>24.250742085890597</v>
      </c>
      <c r="AG10" s="29">
        <v>25.87286384624904</v>
      </c>
      <c r="AH10" s="29">
        <v>27.52278666512536</v>
      </c>
      <c r="AI10" s="29">
        <v>29.18470940038358</v>
      </c>
      <c r="AJ10" s="29">
        <v>30.887526077206985</v>
      </c>
      <c r="AK10" s="29">
        <v>32.63432147824586</v>
      </c>
      <c r="AL10" s="29">
        <v>34.4551830698743</v>
      </c>
      <c r="AM10" s="29">
        <v>36.36300309901339</v>
      </c>
      <c r="AN10" s="29">
        <v>38.31095974477208</v>
      </c>
      <c r="AO10" s="29">
        <v>40.36706400533858</v>
      </c>
      <c r="AP10" s="29">
        <v>42.459761688159595</v>
      </c>
      <c r="AQ10" s="29">
        <v>44.52039310193061</v>
      </c>
      <c r="AR10" s="29">
        <v>46.56456316304883</v>
      </c>
      <c r="AS10" s="29">
        <v>48.591557547453355</v>
      </c>
      <c r="AT10" s="29">
        <v>50.59703257261459</v>
      </c>
      <c r="AU10" s="29">
        <v>52.656566677016215</v>
      </c>
      <c r="AV10" s="29">
        <v>54.74259477863327</v>
      </c>
      <c r="AW10" s="29">
        <v>56.948836666608244</v>
      </c>
      <c r="AX10" s="29">
        <v>59.277551545846606</v>
      </c>
      <c r="AY10" s="29">
        <v>61.729295299547005</v>
      </c>
      <c r="AZ10" s="29">
        <v>64.33131588081804</v>
      </c>
      <c r="BA10" s="29">
        <v>67.11713018110886</v>
      </c>
      <c r="BB10" s="29">
        <v>70.02884034080414</v>
      </c>
      <c r="BC10" s="29">
        <v>73.09053752017923</v>
      </c>
      <c r="BD10" s="29">
        <v>76.32525370660167</v>
      </c>
      <c r="BE10" s="29">
        <v>79.73022465680357</v>
      </c>
      <c r="BF10" s="29">
        <v>83.4421218259447</v>
      </c>
      <c r="BG10" s="29">
        <v>87.42767436522831</v>
      </c>
      <c r="BH10" s="29">
        <v>91.76581244821882</v>
      </c>
      <c r="BI10" s="29">
        <v>96.41621180187914</v>
      </c>
      <c r="BJ10" s="29">
        <v>101.16365572025049</v>
      </c>
      <c r="BK10" s="29">
        <v>106.11330856493205</v>
      </c>
      <c r="BL10" s="29">
        <v>111.21852451490946</v>
      </c>
      <c r="BM10" s="29">
        <v>116.57102282899058</v>
      </c>
    </row>
    <row r="11" spans="1:65" ht="12.75" customHeight="1">
      <c r="A11" s="18" t="s">
        <v>196</v>
      </c>
      <c r="B11" s="26">
        <f>B$10/B$8</f>
        <v>0.0503543159432305</v>
      </c>
      <c r="C11" s="26">
        <f aca="true" t="shared" si="0" ref="C11:BM11">C$10/C$8</f>
        <v>0.04916422739177322</v>
      </c>
      <c r="D11" s="26">
        <f t="shared" si="0"/>
        <v>0.04722911342821436</v>
      </c>
      <c r="E11" s="26">
        <f t="shared" si="0"/>
        <v>0.044655916820865275</v>
      </c>
      <c r="F11" s="26">
        <f t="shared" si="0"/>
        <v>0.04364885559372542</v>
      </c>
      <c r="G11" s="26">
        <f t="shared" si="0"/>
        <v>0.04234292329326941</v>
      </c>
      <c r="H11" s="26">
        <f t="shared" si="0"/>
        <v>0.041558326765418645</v>
      </c>
      <c r="I11" s="26">
        <f t="shared" si="0"/>
        <v>0.0402262341441423</v>
      </c>
      <c r="J11" s="26">
        <f t="shared" si="0"/>
        <v>0.03915346639804844</v>
      </c>
      <c r="K11" s="26">
        <f t="shared" si="0"/>
        <v>0.039330148821751156</v>
      </c>
      <c r="L11" s="26">
        <f t="shared" si="0"/>
        <v>0.03931189747734226</v>
      </c>
      <c r="M11" s="26">
        <f t="shared" si="0"/>
        <v>0.039566001669224346</v>
      </c>
      <c r="N11" s="26">
        <f t="shared" si="0"/>
        <v>0.04166913287955016</v>
      </c>
      <c r="O11" s="26">
        <f t="shared" si="0"/>
        <v>0.043059342942474994</v>
      </c>
      <c r="P11" s="26">
        <f t="shared" si="0"/>
        <v>0.04395659099960175</v>
      </c>
      <c r="Q11" s="26">
        <f t="shared" si="0"/>
        <v>0.045706873199671885</v>
      </c>
      <c r="R11" s="26">
        <f t="shared" si="0"/>
        <v>0.048009268814379794</v>
      </c>
      <c r="S11" s="28">
        <f t="shared" si="0"/>
        <v>0.04725702917426978</v>
      </c>
      <c r="T11" s="28">
        <f t="shared" si="0"/>
        <v>0.04807333360985524</v>
      </c>
      <c r="U11" s="28">
        <f t="shared" si="0"/>
        <v>0.04852025508606579</v>
      </c>
      <c r="V11" s="28">
        <f t="shared" si="0"/>
        <v>0.04899444463456647</v>
      </c>
      <c r="W11" s="28">
        <f t="shared" si="0"/>
        <v>0.050045485892037035</v>
      </c>
      <c r="X11" s="27">
        <f t="shared" si="0"/>
        <v>0.05092347992404936</v>
      </c>
      <c r="Y11" s="27">
        <f t="shared" si="0"/>
        <v>0.05150821701209647</v>
      </c>
      <c r="Z11" s="27">
        <f t="shared" si="0"/>
        <v>0.05236219507389331</v>
      </c>
      <c r="AA11" s="27">
        <f t="shared" si="0"/>
        <v>0.053578926534778595</v>
      </c>
      <c r="AB11" s="27">
        <f t="shared" si="0"/>
        <v>0.05478311461907039</v>
      </c>
      <c r="AC11" s="27">
        <f t="shared" si="0"/>
        <v>0.056108668016873135</v>
      </c>
      <c r="AD11" s="27">
        <f t="shared" si="0"/>
        <v>0.05742426440474157</v>
      </c>
      <c r="AE11" s="27">
        <f t="shared" si="0"/>
        <v>0.05884700579089551</v>
      </c>
      <c r="AF11" s="27">
        <f t="shared" si="0"/>
        <v>0.06030376707340221</v>
      </c>
      <c r="AG11" s="27">
        <f t="shared" si="0"/>
        <v>0.06171802052952322</v>
      </c>
      <c r="AH11" s="27">
        <f t="shared" si="0"/>
        <v>0.06300029957551155</v>
      </c>
      <c r="AI11" s="27">
        <f t="shared" si="0"/>
        <v>0.06413090921016219</v>
      </c>
      <c r="AJ11" s="27">
        <f t="shared" si="0"/>
        <v>0.06517035239190432</v>
      </c>
      <c r="AK11" s="27">
        <f t="shared" si="0"/>
        <v>0.06612543582963712</v>
      </c>
      <c r="AL11" s="27">
        <f t="shared" si="0"/>
        <v>0.06706058159556302</v>
      </c>
      <c r="AM11" s="27">
        <f t="shared" si="0"/>
        <v>0.06798784730828855</v>
      </c>
      <c r="AN11" s="27">
        <f t="shared" si="0"/>
        <v>0.06882400015327914</v>
      </c>
      <c r="AO11" s="27">
        <f t="shared" si="0"/>
        <v>0.0696859647470692</v>
      </c>
      <c r="AP11" s="27">
        <f t="shared" si="0"/>
        <v>0.07044200665075712</v>
      </c>
      <c r="AQ11" s="27">
        <f t="shared" si="0"/>
        <v>0.0709858584197623</v>
      </c>
      <c r="AR11" s="27">
        <f t="shared" si="0"/>
        <v>0.07135247483077634</v>
      </c>
      <c r="AS11" s="27">
        <f t="shared" si="0"/>
        <v>0.07154793364358347</v>
      </c>
      <c r="AT11" s="27">
        <f t="shared" si="0"/>
        <v>0.07158701852667305</v>
      </c>
      <c r="AU11" s="27">
        <f t="shared" si="0"/>
        <v>0.07158269920736021</v>
      </c>
      <c r="AV11" s="27">
        <f t="shared" si="0"/>
        <v>0.07149941013023618</v>
      </c>
      <c r="AW11" s="27">
        <f t="shared" si="0"/>
        <v>0.07146515250638416</v>
      </c>
      <c r="AX11" s="27">
        <f t="shared" si="0"/>
        <v>0.07147405773940772</v>
      </c>
      <c r="AY11" s="27">
        <f t="shared" si="0"/>
        <v>0.07152837101908413</v>
      </c>
      <c r="AZ11" s="27">
        <f t="shared" si="0"/>
        <v>0.07164811851484333</v>
      </c>
      <c r="BA11" s="27">
        <f t="shared" si="0"/>
        <v>0.07186098883550025</v>
      </c>
      <c r="BB11" s="27">
        <f t="shared" si="0"/>
        <v>0.07209904157761528</v>
      </c>
      <c r="BC11" s="27">
        <f t="shared" si="0"/>
        <v>0.0723777752315959</v>
      </c>
      <c r="BD11" s="27">
        <f t="shared" si="0"/>
        <v>0.07271372022850545</v>
      </c>
      <c r="BE11" s="27">
        <f t="shared" si="0"/>
        <v>0.07309523216077367</v>
      </c>
      <c r="BF11" s="27">
        <f t="shared" si="0"/>
        <v>0.07363599091558559</v>
      </c>
      <c r="BG11" s="27">
        <f t="shared" si="0"/>
        <v>0.07427719063472915</v>
      </c>
      <c r="BH11" s="27">
        <f t="shared" si="0"/>
        <v>0.07507509649420621</v>
      </c>
      <c r="BI11" s="27">
        <f t="shared" si="0"/>
        <v>0.07597508523115158</v>
      </c>
      <c r="BJ11" s="27">
        <f t="shared" si="0"/>
        <v>0.07679565869472962</v>
      </c>
      <c r="BK11" s="27">
        <f t="shared" si="0"/>
        <v>0.07760826693481375</v>
      </c>
      <c r="BL11" s="27">
        <f t="shared" si="0"/>
        <v>0.07837878093011023</v>
      </c>
      <c r="BM11" s="27">
        <f t="shared" si="0"/>
        <v>0.07915853773413578</v>
      </c>
    </row>
    <row r="12" spans="1:18" ht="12.75" customHeight="1">
      <c r="A12" s="18"/>
      <c r="B12" s="26"/>
      <c r="C12" s="26"/>
      <c r="D12" s="26"/>
      <c r="E12" s="26"/>
      <c r="F12" s="26"/>
      <c r="G12" s="26"/>
      <c r="H12" s="26"/>
      <c r="I12" s="26"/>
      <c r="J12" s="26"/>
      <c r="K12" s="26"/>
      <c r="L12" s="26"/>
      <c r="M12" s="26"/>
      <c r="N12" s="26"/>
      <c r="O12" s="26"/>
      <c r="P12" s="26"/>
      <c r="Q12" s="26"/>
      <c r="R12" s="26"/>
    </row>
    <row r="13" spans="1:65" ht="12.75" customHeight="1">
      <c r="A13" s="15" t="s">
        <v>137</v>
      </c>
      <c r="B13" s="24">
        <v>4.161</v>
      </c>
      <c r="C13" s="24">
        <v>4.171</v>
      </c>
      <c r="D13" s="24">
        <v>4.198</v>
      </c>
      <c r="E13" s="24">
        <v>4.199</v>
      </c>
      <c r="F13" s="24">
        <v>4.358</v>
      </c>
      <c r="G13" s="24">
        <v>4.492</v>
      </c>
      <c r="H13" s="24">
        <v>4.644</v>
      </c>
      <c r="I13" s="24">
        <v>4.837</v>
      </c>
      <c r="J13" s="24">
        <v>4.984</v>
      </c>
      <c r="K13" s="24">
        <v>5.239</v>
      </c>
      <c r="L13" s="24">
        <v>5.542</v>
      </c>
      <c r="M13" s="24">
        <v>5.966</v>
      </c>
      <c r="N13" s="24">
        <v>6.455</v>
      </c>
      <c r="O13" s="24">
        <v>6.963</v>
      </c>
      <c r="P13" s="24">
        <v>7.561</v>
      </c>
      <c r="Q13" s="24">
        <v>8.238</v>
      </c>
      <c r="R13" s="24">
        <v>8.775</v>
      </c>
      <c r="S13" s="25">
        <v>9.322</v>
      </c>
      <c r="T13" s="25">
        <v>9.884</v>
      </c>
      <c r="U13" s="25">
        <v>10.416</v>
      </c>
      <c r="V13" s="25">
        <v>10.944</v>
      </c>
      <c r="W13" s="25">
        <v>11.569</v>
      </c>
      <c r="X13" s="29">
        <v>12.260189640085498</v>
      </c>
      <c r="Y13" s="29">
        <v>12.925492593982932</v>
      </c>
      <c r="Z13" s="29">
        <v>13.717682623054756</v>
      </c>
      <c r="AA13" s="29">
        <v>14.666640357197037</v>
      </c>
      <c r="AB13" s="29">
        <v>15.668535986698725</v>
      </c>
      <c r="AC13" s="29">
        <v>16.760224798229462</v>
      </c>
      <c r="AD13" s="29">
        <v>17.9119500186452</v>
      </c>
      <c r="AE13" s="29">
        <v>19.156591909017788</v>
      </c>
      <c r="AF13" s="29">
        <v>20.474784539171704</v>
      </c>
      <c r="AG13" s="29">
        <v>21.844334115098476</v>
      </c>
      <c r="AH13" s="29">
        <v>23.23735599059853</v>
      </c>
      <c r="AI13" s="29">
        <v>24.64050933760314</v>
      </c>
      <c r="AJ13" s="29">
        <v>26.07818924216789</v>
      </c>
      <c r="AK13" s="29">
        <v>27.55300017140109</v>
      </c>
      <c r="AL13" s="29">
        <v>29.090344827997665</v>
      </c>
      <c r="AM13" s="29">
        <v>30.701108073831122</v>
      </c>
      <c r="AN13" s="29">
        <v>32.345758471427075</v>
      </c>
      <c r="AO13" s="29">
        <v>34.08171737841926</v>
      </c>
      <c r="AP13" s="29">
        <v>35.84857193526656</v>
      </c>
      <c r="AQ13" s="29">
        <v>37.5883530958669</v>
      </c>
      <c r="AR13" s="29">
        <v>39.314236015844514</v>
      </c>
      <c r="AS13" s="29">
        <v>41.02561759484123</v>
      </c>
      <c r="AT13" s="29">
        <v>42.71883048265452</v>
      </c>
      <c r="AU13" s="29">
        <v>44.45768519024853</v>
      </c>
      <c r="AV13" s="29">
        <v>46.218908651864425</v>
      </c>
      <c r="AW13" s="29">
        <v>48.08162803329997</v>
      </c>
      <c r="AX13" s="29">
        <v>50.04775077035673</v>
      </c>
      <c r="AY13" s="29">
        <v>52.11774619253731</v>
      </c>
      <c r="AZ13" s="29">
        <v>54.314619615186565</v>
      </c>
      <c r="BA13" s="29">
        <v>56.66666918804411</v>
      </c>
      <c r="BB13" s="29">
        <v>59.12501202757988</v>
      </c>
      <c r="BC13" s="29">
        <v>61.709988184180354</v>
      </c>
      <c r="BD13" s="29">
        <v>64.44104345365618</v>
      </c>
      <c r="BE13" s="29">
        <v>67.31584399875307</v>
      </c>
      <c r="BF13" s="29">
        <v>70.44978086965583</v>
      </c>
      <c r="BG13" s="29">
        <v>73.81476364924913</v>
      </c>
      <c r="BH13" s="29">
        <v>77.47743270225449</v>
      </c>
      <c r="BI13" s="29">
        <v>81.40374243950151</v>
      </c>
      <c r="BJ13" s="29">
        <v>85.41198643451759</v>
      </c>
      <c r="BK13" s="29">
        <v>89.59095445040836</v>
      </c>
      <c r="BL13" s="29">
        <v>93.90126364554618</v>
      </c>
      <c r="BM13" s="29">
        <v>98.42035214761935</v>
      </c>
    </row>
    <row r="14" spans="1:65" ht="12.75">
      <c r="A14" s="18" t="s">
        <v>197</v>
      </c>
      <c r="B14" s="26">
        <f>B$13/B$8</f>
        <v>0.04106709303014153</v>
      </c>
      <c r="C14" s="26">
        <f aca="true" t="shared" si="1" ref="C14:BM14">C$13/C$8</f>
        <v>0.040161377291634576</v>
      </c>
      <c r="D14" s="26">
        <f t="shared" si="1"/>
        <v>0.039152412751114515</v>
      </c>
      <c r="E14" s="26">
        <f t="shared" si="1"/>
        <v>0.03699885452462772</v>
      </c>
      <c r="F14" s="26">
        <f t="shared" si="1"/>
        <v>0.036074665783701</v>
      </c>
      <c r="G14" s="26">
        <f t="shared" si="1"/>
        <v>0.034899892006122236</v>
      </c>
      <c r="H14" s="26">
        <f t="shared" si="1"/>
        <v>0.03420717289943356</v>
      </c>
      <c r="I14" s="26">
        <f t="shared" si="1"/>
        <v>0.03304029454155481</v>
      </c>
      <c r="J14" s="26">
        <f t="shared" si="1"/>
        <v>0.032079710098285946</v>
      </c>
      <c r="K14" s="26">
        <f t="shared" si="1"/>
        <v>0.032125140267719725</v>
      </c>
      <c r="L14" s="26">
        <f t="shared" si="1"/>
        <v>0.031992149165848874</v>
      </c>
      <c r="M14" s="26">
        <f t="shared" si="1"/>
        <v>0.03212449182887758</v>
      </c>
      <c r="N14" s="26">
        <f t="shared" si="1"/>
        <v>0.034733245446474215</v>
      </c>
      <c r="O14" s="26">
        <f t="shared" si="1"/>
        <v>0.03616673159329957</v>
      </c>
      <c r="P14" s="26">
        <f t="shared" si="1"/>
        <v>0.037639386698526484</v>
      </c>
      <c r="Q14" s="26">
        <f t="shared" si="1"/>
        <v>0.039287690047881574</v>
      </c>
      <c r="R14" s="26">
        <f t="shared" si="1"/>
        <v>0.04116085333133197</v>
      </c>
      <c r="S14" s="28">
        <f t="shared" si="1"/>
        <v>0.040404478213568996</v>
      </c>
      <c r="T14" s="28">
        <f t="shared" si="1"/>
        <v>0.04099713799825791</v>
      </c>
      <c r="U14" s="28">
        <f t="shared" si="1"/>
        <v>0.04128304010590273</v>
      </c>
      <c r="V14" s="28">
        <f t="shared" si="1"/>
        <v>0.041613907806029915</v>
      </c>
      <c r="W14" s="28">
        <f t="shared" si="1"/>
        <v>0.042437603627133065</v>
      </c>
      <c r="X14" s="27">
        <f t="shared" si="1"/>
        <v>0.04311249994739928</v>
      </c>
      <c r="Y14" s="27">
        <f t="shared" si="1"/>
        <v>0.043537654700584474</v>
      </c>
      <c r="Z14" s="27">
        <f t="shared" si="1"/>
        <v>0.04420914866600342</v>
      </c>
      <c r="AA14" s="27">
        <f t="shared" si="1"/>
        <v>0.04523642916799482</v>
      </c>
      <c r="AB14" s="27">
        <f t="shared" si="1"/>
        <v>0.046253119357647095</v>
      </c>
      <c r="AC14" s="27">
        <f t="shared" si="1"/>
        <v>0.04737227769593848</v>
      </c>
      <c r="AD14" s="27">
        <f t="shared" si="1"/>
        <v>0.048483029378782475</v>
      </c>
      <c r="AE14" s="27">
        <f t="shared" si="1"/>
        <v>0.04968424306673032</v>
      </c>
      <c r="AF14" s="27">
        <f t="shared" si="1"/>
        <v>0.05091417958903105</v>
      </c>
      <c r="AG14" s="27">
        <f t="shared" si="1"/>
        <v>0.05210822695860428</v>
      </c>
      <c r="AH14" s="27">
        <f t="shared" si="1"/>
        <v>0.05319084897044699</v>
      </c>
      <c r="AI14" s="27">
        <f t="shared" si="1"/>
        <v>0.054145417230065405</v>
      </c>
      <c r="AJ14" s="27">
        <f t="shared" si="1"/>
        <v>0.05502301409334916</v>
      </c>
      <c r="AK14" s="27">
        <f t="shared" si="1"/>
        <v>0.055829386431781154</v>
      </c>
      <c r="AL14" s="27">
        <f t="shared" si="1"/>
        <v>0.056618925490100995</v>
      </c>
      <c r="AM14" s="27">
        <f t="shared" si="1"/>
        <v>0.057401811457523114</v>
      </c>
      <c r="AN14" s="27">
        <f t="shared" si="1"/>
        <v>0.05810777127031411</v>
      </c>
      <c r="AO14" s="27">
        <f t="shared" si="1"/>
        <v>0.05883552381808106</v>
      </c>
      <c r="AP14" s="27">
        <f t="shared" si="1"/>
        <v>0.05947384634964606</v>
      </c>
      <c r="AQ14" s="27">
        <f t="shared" si="1"/>
        <v>0.05993301777426431</v>
      </c>
      <c r="AR14" s="27">
        <f t="shared" si="1"/>
        <v>0.060242550241248236</v>
      </c>
      <c r="AS14" s="27">
        <f t="shared" si="1"/>
        <v>0.060407575173859966</v>
      </c>
      <c r="AT14" s="27">
        <f t="shared" si="1"/>
        <v>0.06044057435207741</v>
      </c>
      <c r="AU14" s="27">
        <f t="shared" si="1"/>
        <v>0.06043692757162124</v>
      </c>
      <c r="AV14" s="27">
        <f t="shared" si="1"/>
        <v>0.060366607005655</v>
      </c>
      <c r="AW14" s="27">
        <f t="shared" si="1"/>
        <v>0.06033768345912147</v>
      </c>
      <c r="AX14" s="27">
        <f t="shared" si="1"/>
        <v>0.06034520210439767</v>
      </c>
      <c r="AY14" s="27">
        <f t="shared" si="1"/>
        <v>0.06039105854438006</v>
      </c>
      <c r="AZ14" s="27">
        <f t="shared" si="1"/>
        <v>0.060492160777296945</v>
      </c>
      <c r="BA14" s="27">
        <f t="shared" si="1"/>
        <v>0.060671886161979924</v>
      </c>
      <c r="BB14" s="27">
        <f t="shared" si="1"/>
        <v>0.06087287294360092</v>
      </c>
      <c r="BC14" s="27">
        <f t="shared" si="1"/>
        <v>0.06110820642283453</v>
      </c>
      <c r="BD14" s="27">
        <f t="shared" si="1"/>
        <v>0.061391843162872176</v>
      </c>
      <c r="BE14" s="27">
        <f t="shared" si="1"/>
        <v>0.06171395184658372</v>
      </c>
      <c r="BF14" s="27">
        <f t="shared" si="1"/>
        <v>0.06217051185424167</v>
      </c>
      <c r="BG14" s="27">
        <f t="shared" si="1"/>
        <v>0.06271187368348152</v>
      </c>
      <c r="BH14" s="27">
        <f t="shared" si="1"/>
        <v>0.06338554175093586</v>
      </c>
      <c r="BI14" s="27">
        <f t="shared" si="1"/>
        <v>0.06414539789931158</v>
      </c>
      <c r="BJ14" s="27">
        <f t="shared" si="1"/>
        <v>0.06483820411554268</v>
      </c>
      <c r="BK14" s="27">
        <f t="shared" si="1"/>
        <v>0.06552428533200814</v>
      </c>
      <c r="BL14" s="27">
        <f t="shared" si="1"/>
        <v>0.06617482658069392</v>
      </c>
      <c r="BM14" s="27">
        <f t="shared" si="1"/>
        <v>0.06683317148819531</v>
      </c>
    </row>
    <row r="17" spans="1:65" ht="12.75">
      <c r="A17" s="15" t="s">
        <v>199</v>
      </c>
      <c r="B17" s="31">
        <v>476.275</v>
      </c>
      <c r="C17" s="31">
        <v>469.83</v>
      </c>
      <c r="D17" s="31">
        <v>464.231</v>
      </c>
      <c r="E17" s="31">
        <v>455.761</v>
      </c>
      <c r="F17" s="31">
        <v>448.613</v>
      </c>
      <c r="G17" s="31">
        <v>448.194</v>
      </c>
      <c r="H17" s="31">
        <v>453.574</v>
      </c>
      <c r="I17" s="31">
        <v>460.542</v>
      </c>
      <c r="J17" s="31">
        <v>469.169</v>
      </c>
      <c r="K17" s="31">
        <v>482.303</v>
      </c>
      <c r="L17" s="31">
        <v>495.443</v>
      </c>
      <c r="M17" s="31">
        <v>508.489</v>
      </c>
      <c r="N17" s="31">
        <v>522.008</v>
      </c>
      <c r="O17" s="31">
        <v>540.217</v>
      </c>
      <c r="P17" s="31">
        <v>560.571</v>
      </c>
      <c r="Q17" s="31">
        <v>584.907</v>
      </c>
      <c r="R17" s="31">
        <v>612.339</v>
      </c>
      <c r="S17" s="33">
        <v>639.752</v>
      </c>
      <c r="T17" s="33">
        <v>665.36</v>
      </c>
      <c r="U17" s="33">
        <v>689.847</v>
      </c>
      <c r="V17" s="33">
        <v>713.208</v>
      </c>
      <c r="W17" s="33">
        <v>736.334</v>
      </c>
      <c r="X17" s="32">
        <v>760.1565705882354</v>
      </c>
      <c r="Y17" s="32">
        <v>784.7961962834225</v>
      </c>
      <c r="Z17" s="32">
        <v>810.7450789572192</v>
      </c>
      <c r="AA17" s="32">
        <v>837.2747598395721</v>
      </c>
      <c r="AB17" s="32">
        <v>863.9717893582887</v>
      </c>
      <c r="AC17" s="32">
        <v>892.6573144385026</v>
      </c>
      <c r="AD17" s="32">
        <v>921.4708120053475</v>
      </c>
      <c r="AE17" s="32">
        <v>951.89873171123</v>
      </c>
      <c r="AF17" s="32">
        <v>982.7105688770054</v>
      </c>
      <c r="AG17" s="32">
        <v>1012.6955068983958</v>
      </c>
      <c r="AH17" s="32">
        <v>1040.5442887967915</v>
      </c>
      <c r="AI17" s="32">
        <v>1065.7548686631017</v>
      </c>
      <c r="AJ17" s="32">
        <v>1089.4789988770053</v>
      </c>
      <c r="AK17" s="32">
        <v>1111.8446519251338</v>
      </c>
      <c r="AL17" s="32">
        <v>1133.8559196256685</v>
      </c>
      <c r="AM17" s="32">
        <v>1155.8376552139036</v>
      </c>
      <c r="AN17" s="32">
        <v>1176.234500775401</v>
      </c>
      <c r="AO17" s="32">
        <v>1197.1038601336898</v>
      </c>
      <c r="AP17" s="32">
        <v>1216.23082486631</v>
      </c>
      <c r="AQ17" s="32">
        <v>1231.774559973262</v>
      </c>
      <c r="AR17" s="32">
        <v>1244.40446</v>
      </c>
      <c r="AS17" s="32">
        <v>1254.297717620321</v>
      </c>
      <c r="AT17" s="32">
        <v>1261.5330851336898</v>
      </c>
      <c r="AU17" s="32">
        <v>1268.1187461764707</v>
      </c>
      <c r="AV17" s="32">
        <v>1273.404994278075</v>
      </c>
      <c r="AW17" s="32">
        <v>1279.557517673797</v>
      </c>
      <c r="AX17" s="32">
        <v>1286.4680319518718</v>
      </c>
      <c r="AY17" s="32">
        <v>1293.9987205882353</v>
      </c>
      <c r="AZ17" s="32">
        <v>1302.5630331550801</v>
      </c>
      <c r="BA17" s="32">
        <v>1312.6334834491977</v>
      </c>
      <c r="BB17" s="32">
        <v>1322.8811264171122</v>
      </c>
      <c r="BC17" s="32">
        <v>1333.6406593315508</v>
      </c>
      <c r="BD17" s="32">
        <v>1345.1778712032087</v>
      </c>
      <c r="BE17" s="32">
        <v>1357.2761932085562</v>
      </c>
      <c r="BF17" s="32">
        <v>1372.0324053208556</v>
      </c>
      <c r="BG17" s="32">
        <v>1388.5507001336896</v>
      </c>
      <c r="BH17" s="32">
        <v>1407.7564171657752</v>
      </c>
      <c r="BI17" s="32">
        <v>1428.6651526737965</v>
      </c>
      <c r="BJ17" s="32">
        <v>1447.9004018181813</v>
      </c>
      <c r="BK17" s="32">
        <v>1466.9584582887696</v>
      </c>
      <c r="BL17" s="32">
        <v>1485.1108633155077</v>
      </c>
      <c r="BM17" s="32">
        <v>1503.5093692780745</v>
      </c>
    </row>
    <row r="18" spans="1:65" ht="12.75">
      <c r="A18" s="18" t="s">
        <v>200</v>
      </c>
      <c r="C18" s="26">
        <f>C$17/B$17-1</f>
        <v>-0.013532098052595698</v>
      </c>
      <c r="D18" s="26">
        <f aca="true" t="shared" si="2" ref="D18:BM18">D$17/C$17-1</f>
        <v>-0.01191707638933226</v>
      </c>
      <c r="E18" s="26">
        <f t="shared" si="2"/>
        <v>-0.018245227052911095</v>
      </c>
      <c r="F18" s="26">
        <f t="shared" si="2"/>
        <v>-0.015683658759744756</v>
      </c>
      <c r="G18" s="26">
        <f t="shared" si="2"/>
        <v>-0.0009339898754605613</v>
      </c>
      <c r="H18" s="26">
        <f t="shared" si="2"/>
        <v>0.012003730527405443</v>
      </c>
      <c r="I18" s="26">
        <f t="shared" si="2"/>
        <v>0.015362432590933173</v>
      </c>
      <c r="J18" s="26">
        <f t="shared" si="2"/>
        <v>0.01873227631790364</v>
      </c>
      <c r="K18" s="26">
        <f t="shared" si="2"/>
        <v>0.027994176938374027</v>
      </c>
      <c r="L18" s="26">
        <f t="shared" si="2"/>
        <v>0.027244284194790414</v>
      </c>
      <c r="M18" s="26">
        <f t="shared" si="2"/>
        <v>0.026331989754623697</v>
      </c>
      <c r="N18" s="26">
        <f t="shared" si="2"/>
        <v>0.026586612493092465</v>
      </c>
      <c r="O18" s="26">
        <f t="shared" si="2"/>
        <v>0.03488260716310854</v>
      </c>
      <c r="P18" s="26">
        <f t="shared" si="2"/>
        <v>0.037677451838798115</v>
      </c>
      <c r="Q18" s="26">
        <f t="shared" si="2"/>
        <v>0.0434128772269704</v>
      </c>
      <c r="R18" s="26">
        <f t="shared" si="2"/>
        <v>0.046899763552154417</v>
      </c>
      <c r="S18" s="28">
        <f t="shared" si="2"/>
        <v>0.04476768587334767</v>
      </c>
      <c r="T18" s="28">
        <f t="shared" si="2"/>
        <v>0.04002801085420615</v>
      </c>
      <c r="U18" s="28">
        <f t="shared" si="2"/>
        <v>0.03680263316099541</v>
      </c>
      <c r="V18" s="28">
        <f t="shared" si="2"/>
        <v>0.03386403071985522</v>
      </c>
      <c r="W18" s="28">
        <f t="shared" si="2"/>
        <v>0.0324253233278371</v>
      </c>
      <c r="X18" s="27">
        <f t="shared" si="2"/>
        <v>0.032352941176470695</v>
      </c>
      <c r="Y18" s="27">
        <f t="shared" si="2"/>
        <v>0.03241388241388243</v>
      </c>
      <c r="Z18" s="27">
        <f t="shared" si="2"/>
        <v>0.03306448578202015</v>
      </c>
      <c r="AA18" s="27">
        <f t="shared" si="2"/>
        <v>0.03272259255211929</v>
      </c>
      <c r="AB18" s="27">
        <f t="shared" si="2"/>
        <v>0.031885625602558365</v>
      </c>
      <c r="AC18" s="27">
        <f t="shared" si="2"/>
        <v>0.03320192329603722</v>
      </c>
      <c r="AD18" s="27">
        <f t="shared" si="2"/>
        <v>0.03227834142037933</v>
      </c>
      <c r="AE18" s="27">
        <f t="shared" si="2"/>
        <v>0.033021034751674616</v>
      </c>
      <c r="AF18" s="27">
        <f t="shared" si="2"/>
        <v>0.03236881838300687</v>
      </c>
      <c r="AG18" s="27">
        <f t="shared" si="2"/>
        <v>0.03051248146812524</v>
      </c>
      <c r="AH18" s="27">
        <f t="shared" si="2"/>
        <v>0.027499659777980856</v>
      </c>
      <c r="AI18" s="27">
        <f t="shared" si="2"/>
        <v>0.024228262206370754</v>
      </c>
      <c r="AJ18" s="27">
        <f t="shared" si="2"/>
        <v>0.022260400502475353</v>
      </c>
      <c r="AK18" s="27">
        <f t="shared" si="2"/>
        <v>0.020528760142400237</v>
      </c>
      <c r="AL18" s="27">
        <f t="shared" si="2"/>
        <v>0.019797071166752334</v>
      </c>
      <c r="AM18" s="27">
        <f t="shared" si="2"/>
        <v>0.019386709728950624</v>
      </c>
      <c r="AN18" s="27">
        <f t="shared" si="2"/>
        <v>0.017646808329429886</v>
      </c>
      <c r="AO18" s="27">
        <f t="shared" si="2"/>
        <v>0.017742515922234192</v>
      </c>
      <c r="AP18" s="27">
        <f t="shared" si="2"/>
        <v>0.015977698652215766</v>
      </c>
      <c r="AQ18" s="27">
        <f t="shared" si="2"/>
        <v>0.012780250910562563</v>
      </c>
      <c r="AR18" s="27">
        <f t="shared" si="2"/>
        <v>0.010253418472136788</v>
      </c>
      <c r="AS18" s="27">
        <f t="shared" si="2"/>
        <v>0.007950194601778371</v>
      </c>
      <c r="AT18" s="27">
        <f t="shared" si="2"/>
        <v>0.005768461037381156</v>
      </c>
      <c r="AU18" s="27">
        <f t="shared" si="2"/>
        <v>0.00522036331855924</v>
      </c>
      <c r="AV18" s="27">
        <f t="shared" si="2"/>
        <v>0.004168574999417807</v>
      </c>
      <c r="AW18" s="27">
        <f t="shared" si="2"/>
        <v>0.004831552745095058</v>
      </c>
      <c r="AX18" s="27">
        <f t="shared" si="2"/>
        <v>0.00540070624620137</v>
      </c>
      <c r="AY18" s="27">
        <f t="shared" si="2"/>
        <v>0.005853770516891732</v>
      </c>
      <c r="AZ18" s="27">
        <f t="shared" si="2"/>
        <v>0.00661848611639404</v>
      </c>
      <c r="BA18" s="27">
        <f t="shared" si="2"/>
        <v>0.007731257557436422</v>
      </c>
      <c r="BB18" s="27">
        <f t="shared" si="2"/>
        <v>0.00780693399728527</v>
      </c>
      <c r="BC18" s="27">
        <f t="shared" si="2"/>
        <v>0.008133408739135595</v>
      </c>
      <c r="BD18" s="27">
        <f t="shared" si="2"/>
        <v>0.008650914915447006</v>
      </c>
      <c r="BE18" s="27">
        <f t="shared" si="2"/>
        <v>0.008993845545887558</v>
      </c>
      <c r="BF18" s="27">
        <f t="shared" si="2"/>
        <v>0.010871930257183804</v>
      </c>
      <c r="BG18" s="27">
        <f t="shared" si="2"/>
        <v>0.01203928912230845</v>
      </c>
      <c r="BH18" s="27">
        <f t="shared" si="2"/>
        <v>0.013831484172840414</v>
      </c>
      <c r="BI18" s="27">
        <f t="shared" si="2"/>
        <v>0.014852523670335405</v>
      </c>
      <c r="BJ18" s="27">
        <f t="shared" si="2"/>
        <v>0.013463791083855758</v>
      </c>
      <c r="BK18" s="27">
        <f t="shared" si="2"/>
        <v>0.013162546572026868</v>
      </c>
      <c r="BL18" s="27">
        <f t="shared" si="2"/>
        <v>0.012374177962689581</v>
      </c>
      <c r="BM18" s="27">
        <f t="shared" si="2"/>
        <v>0.012388641425389757</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3"/>
  <sheetViews>
    <sheetView zoomScalePageLayoutView="0" workbookViewId="0" topLeftCell="D1">
      <selection activeCell="K21" sqref="K21"/>
    </sheetView>
  </sheetViews>
  <sheetFormatPr defaultColWidth="9.33203125" defaultRowHeight="10.5"/>
  <cols>
    <col min="1" max="1" width="50.66015625" style="1" customWidth="1"/>
    <col min="2" max="13" width="13.66015625" style="1" customWidth="1"/>
    <col min="14" max="15" width="11.66015625" style="1" customWidth="1"/>
    <col min="16" max="51" width="10.16015625" style="1" customWidth="1"/>
    <col min="52" max="16384" width="9.33203125" style="1" customWidth="1"/>
  </cols>
  <sheetData>
    <row r="1" ht="15.75">
      <c r="A1" s="5" t="s">
        <v>97</v>
      </c>
    </row>
    <row r="2" ht="15.75">
      <c r="A2" s="5"/>
    </row>
    <row r="3" spans="1:13" ht="12.75" customHeight="1">
      <c r="A3" s="8" t="s">
        <v>103</v>
      </c>
      <c r="B3" s="9" t="s">
        <v>104</v>
      </c>
      <c r="C3" s="9" t="s">
        <v>105</v>
      </c>
      <c r="D3" s="9" t="s">
        <v>106</v>
      </c>
      <c r="E3" s="9" t="s">
        <v>107</v>
      </c>
      <c r="F3" s="9" t="s">
        <v>108</v>
      </c>
      <c r="G3" s="9" t="s">
        <v>109</v>
      </c>
      <c r="H3" s="9" t="s">
        <v>110</v>
      </c>
      <c r="I3" s="9" t="s">
        <v>111</v>
      </c>
      <c r="J3" s="9" t="s">
        <v>112</v>
      </c>
      <c r="K3" s="9" t="s">
        <v>113</v>
      </c>
      <c r="L3" s="9" t="s">
        <v>114</v>
      </c>
      <c r="M3" s="9" t="s">
        <v>146</v>
      </c>
    </row>
    <row r="4" spans="1:13" ht="12.75" customHeight="1">
      <c r="A4" s="8"/>
      <c r="B4" s="9" t="s">
        <v>115</v>
      </c>
      <c r="C4" s="9" t="s">
        <v>115</v>
      </c>
      <c r="D4" s="9" t="s">
        <v>115</v>
      </c>
      <c r="E4" s="9" t="s">
        <v>115</v>
      </c>
      <c r="F4" s="9" t="s">
        <v>115</v>
      </c>
      <c r="G4" s="9" t="s">
        <v>115</v>
      </c>
      <c r="H4" s="9" t="s">
        <v>115</v>
      </c>
      <c r="I4" s="9" t="s">
        <v>115</v>
      </c>
      <c r="J4" s="9" t="s">
        <v>115</v>
      </c>
      <c r="K4" s="9" t="s">
        <v>115</v>
      </c>
      <c r="L4" s="9" t="s">
        <v>115</v>
      </c>
      <c r="M4" s="9" t="s">
        <v>115</v>
      </c>
    </row>
    <row r="5" spans="1:13" ht="12.75" customHeight="1">
      <c r="A5" s="5" t="s">
        <v>98</v>
      </c>
      <c r="B5" s="10">
        <v>0</v>
      </c>
      <c r="C5" s="10">
        <f>B$13</f>
        <v>0.615</v>
      </c>
      <c r="D5" s="10">
        <f aca="true" t="shared" si="0" ref="D5:M5">C$13</f>
        <v>1.884</v>
      </c>
      <c r="E5" s="10">
        <f t="shared" si="0"/>
        <v>3.9559999999999995</v>
      </c>
      <c r="F5" s="10">
        <f t="shared" si="0"/>
        <v>6.555</v>
      </c>
      <c r="G5" s="10">
        <f t="shared" si="0"/>
        <v>9.854999999999999</v>
      </c>
      <c r="H5" s="10">
        <f t="shared" si="0"/>
        <v>12.972999999999999</v>
      </c>
      <c r="I5" s="10">
        <f t="shared" si="0"/>
        <v>14.211999999999998</v>
      </c>
      <c r="J5" s="10">
        <f t="shared" si="0"/>
        <v>13.687999999999997</v>
      </c>
      <c r="K5" s="10">
        <f t="shared" si="0"/>
        <v>15.655999999999997</v>
      </c>
      <c r="L5" s="10">
        <f t="shared" si="0"/>
        <v>18.651999999999997</v>
      </c>
      <c r="M5" s="10">
        <f t="shared" si="0"/>
        <v>18.702999999999996</v>
      </c>
    </row>
    <row r="6" spans="1:13" ht="12.75" customHeight="1">
      <c r="A6" s="6" t="s">
        <v>99</v>
      </c>
      <c r="B6" s="10">
        <v>0.015</v>
      </c>
      <c r="C6" s="10">
        <v>0.069</v>
      </c>
      <c r="D6" s="10">
        <v>0.131</v>
      </c>
      <c r="E6" s="10">
        <v>0.191</v>
      </c>
      <c r="F6" s="10">
        <v>0.359</v>
      </c>
      <c r="G6" s="10">
        <v>0.436</v>
      </c>
      <c r="H6" s="10">
        <v>0.385</v>
      </c>
      <c r="I6" s="10">
        <v>0.383</v>
      </c>
      <c r="J6" s="10">
        <v>0.433</v>
      </c>
      <c r="K6" s="10">
        <v>0.518</v>
      </c>
      <c r="L6" s="10">
        <v>0.539</v>
      </c>
      <c r="M6" s="10">
        <v>0.595</v>
      </c>
    </row>
    <row r="7" spans="1:13" ht="12.75" customHeight="1">
      <c r="A7" s="6" t="s">
        <v>116</v>
      </c>
      <c r="B7" s="10">
        <v>0</v>
      </c>
      <c r="C7" s="10">
        <v>0</v>
      </c>
      <c r="D7" s="10">
        <v>0.077</v>
      </c>
      <c r="E7" s="10">
        <v>0.234</v>
      </c>
      <c r="F7" s="10">
        <v>0.468</v>
      </c>
      <c r="G7" s="10">
        <v>0.707</v>
      </c>
      <c r="H7" s="10">
        <v>0.237</v>
      </c>
      <c r="I7" s="10">
        <v>0.004</v>
      </c>
      <c r="J7" s="10">
        <v>-0.027</v>
      </c>
      <c r="K7" s="10">
        <v>0.872</v>
      </c>
      <c r="L7" s="10">
        <v>0.16</v>
      </c>
      <c r="M7" s="10">
        <v>0.983</v>
      </c>
    </row>
    <row r="8" spans="1:13" ht="12.75" customHeight="1">
      <c r="A8" s="6" t="s">
        <v>117</v>
      </c>
      <c r="B8" s="10">
        <v>0</v>
      </c>
      <c r="C8" s="10">
        <v>0</v>
      </c>
      <c r="D8" s="10">
        <v>0.007</v>
      </c>
      <c r="E8" s="10">
        <v>0.022</v>
      </c>
      <c r="F8" s="10">
        <v>0.052</v>
      </c>
      <c r="G8" s="10">
        <v>-0.052</v>
      </c>
      <c r="H8" s="10">
        <v>0.034</v>
      </c>
      <c r="I8" s="10">
        <v>-0.323</v>
      </c>
      <c r="J8" s="10">
        <v>0.502</v>
      </c>
      <c r="K8" s="10">
        <v>0.169</v>
      </c>
      <c r="L8" s="10">
        <v>0.132</v>
      </c>
      <c r="M8" s="10">
        <v>0.165</v>
      </c>
    </row>
    <row r="9" spans="1:13" ht="12.75" customHeight="1">
      <c r="A9" s="6" t="s">
        <v>100</v>
      </c>
      <c r="B9" s="12">
        <v>0</v>
      </c>
      <c r="C9" s="12">
        <v>0</v>
      </c>
      <c r="D9" s="12">
        <v>0.146</v>
      </c>
      <c r="E9" s="12">
        <v>0.557</v>
      </c>
      <c r="F9" s="12">
        <v>1.13</v>
      </c>
      <c r="G9" s="12">
        <v>1.313</v>
      </c>
      <c r="H9" s="12">
        <v>-0.995</v>
      </c>
      <c r="I9" s="12">
        <v>-3.495</v>
      </c>
      <c r="J9" s="12">
        <v>1.75</v>
      </c>
      <c r="K9" s="12">
        <v>3.518</v>
      </c>
      <c r="L9" s="12">
        <v>-0.204</v>
      </c>
      <c r="M9" s="12">
        <v>4.374</v>
      </c>
    </row>
    <row r="10" spans="1:13" ht="12.75" customHeight="1">
      <c r="A10" s="7" t="s">
        <v>101</v>
      </c>
      <c r="B10" s="10">
        <f>SUM(B$6,B$9)-SUM(B$7,B$8)</f>
        <v>0.015</v>
      </c>
      <c r="C10" s="10">
        <f aca="true" t="shared" si="1" ref="C10:M10">SUM(C$6,C$9)-SUM(C$7,C$8)</f>
        <v>0.069</v>
      </c>
      <c r="D10" s="10">
        <f t="shared" si="1"/>
        <v>0.193</v>
      </c>
      <c r="E10" s="10">
        <f t="shared" si="1"/>
        <v>0.492</v>
      </c>
      <c r="F10" s="10">
        <f t="shared" si="1"/>
        <v>0.9689999999999999</v>
      </c>
      <c r="G10" s="10">
        <f t="shared" si="1"/>
        <v>1.0939999999999999</v>
      </c>
      <c r="H10" s="10">
        <f t="shared" si="1"/>
        <v>-0.881</v>
      </c>
      <c r="I10" s="10">
        <f t="shared" si="1"/>
        <v>-2.793</v>
      </c>
      <c r="J10" s="10">
        <f t="shared" si="1"/>
        <v>1.7079999999999997</v>
      </c>
      <c r="K10" s="10">
        <f t="shared" si="1"/>
        <v>2.9949999999999997</v>
      </c>
      <c r="L10" s="10">
        <f t="shared" si="1"/>
        <v>0.04300000000000004</v>
      </c>
      <c r="M10" s="10">
        <f t="shared" si="1"/>
        <v>3.8209999999999997</v>
      </c>
    </row>
    <row r="11" spans="1:13" ht="12.75" customHeight="1">
      <c r="A11" s="6" t="s">
        <v>118</v>
      </c>
      <c r="B11" s="10">
        <v>0.6</v>
      </c>
      <c r="C11" s="10">
        <v>1.2</v>
      </c>
      <c r="D11" s="10">
        <v>1.8789999999999996</v>
      </c>
      <c r="E11" s="10">
        <v>2.107</v>
      </c>
      <c r="F11" s="10">
        <v>2.3369999999999997</v>
      </c>
      <c r="G11" s="10">
        <v>2.048</v>
      </c>
      <c r="H11" s="10">
        <v>2.104</v>
      </c>
      <c r="I11" s="10">
        <v>2.243</v>
      </c>
      <c r="J11" s="10">
        <v>0.25</v>
      </c>
      <c r="K11" s="10">
        <v>0</v>
      </c>
      <c r="L11" s="10">
        <v>0</v>
      </c>
      <c r="M11" s="10">
        <v>0</v>
      </c>
    </row>
    <row r="12" spans="1:13" ht="12.75" customHeight="1">
      <c r="A12" s="6" t="s">
        <v>81</v>
      </c>
      <c r="B12" s="12">
        <v>0</v>
      </c>
      <c r="C12" s="12">
        <v>0</v>
      </c>
      <c r="D12" s="12">
        <v>0</v>
      </c>
      <c r="E12" s="12">
        <v>0</v>
      </c>
      <c r="F12" s="12">
        <v>-0.006</v>
      </c>
      <c r="G12" s="12">
        <v>-0.024</v>
      </c>
      <c r="H12" s="12">
        <v>0.016</v>
      </c>
      <c r="I12" s="12">
        <v>0.026</v>
      </c>
      <c r="J12" s="12">
        <v>0.01</v>
      </c>
      <c r="K12" s="12">
        <v>0.001</v>
      </c>
      <c r="L12" s="12">
        <v>0.008</v>
      </c>
      <c r="M12" s="12">
        <v>0.025</v>
      </c>
    </row>
    <row r="13" spans="1:13" ht="12.75" customHeight="1">
      <c r="A13" s="5" t="s">
        <v>102</v>
      </c>
      <c r="B13" s="11">
        <f>SUM(B$5,B$10:B$12)</f>
        <v>0.615</v>
      </c>
      <c r="C13" s="11">
        <f aca="true" t="shared" si="2" ref="C13:M13">SUM(C$5,C$10:C$12)</f>
        <v>1.884</v>
      </c>
      <c r="D13" s="11">
        <f t="shared" si="2"/>
        <v>3.9559999999999995</v>
      </c>
      <c r="E13" s="11">
        <f t="shared" si="2"/>
        <v>6.555</v>
      </c>
      <c r="F13" s="11">
        <f t="shared" si="2"/>
        <v>9.854999999999999</v>
      </c>
      <c r="G13" s="11">
        <f t="shared" si="2"/>
        <v>12.972999999999999</v>
      </c>
      <c r="H13" s="11">
        <f t="shared" si="2"/>
        <v>14.211999999999998</v>
      </c>
      <c r="I13" s="11">
        <f t="shared" si="2"/>
        <v>13.687999999999997</v>
      </c>
      <c r="J13" s="11">
        <f t="shared" si="2"/>
        <v>15.655999999999997</v>
      </c>
      <c r="K13" s="11">
        <f t="shared" si="2"/>
        <v>18.651999999999997</v>
      </c>
      <c r="L13" s="11">
        <f t="shared" si="2"/>
        <v>18.702999999999996</v>
      </c>
      <c r="M13" s="11">
        <f t="shared" si="2"/>
        <v>22.548999999999992</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X47"/>
  <sheetViews>
    <sheetView tabSelected="1" zoomScalePageLayoutView="0" workbookViewId="0" topLeftCell="A1">
      <selection activeCell="A4" sqref="A4"/>
    </sheetView>
  </sheetViews>
  <sheetFormatPr defaultColWidth="9.33203125" defaultRowHeight="10.5"/>
  <cols>
    <col min="1" max="1" width="70.66015625" style="17" customWidth="1"/>
    <col min="2" max="2" width="10.66015625" style="17" customWidth="1"/>
    <col min="3" max="3" width="87.66015625" style="17" customWidth="1"/>
    <col min="4" max="4" width="8.66015625" style="17" customWidth="1"/>
    <col min="5" max="102" width="10.66015625" style="17" customWidth="1"/>
    <col min="103" max="104" width="10.16015625" style="17" customWidth="1"/>
    <col min="105" max="16384" width="9.33203125" style="17" customWidth="1"/>
  </cols>
  <sheetData>
    <row r="1" ht="18">
      <c r="A1" s="100" t="s">
        <v>243</v>
      </c>
    </row>
    <row r="2" spans="1:5" ht="12.75" customHeight="1">
      <c r="A2" s="17" t="s">
        <v>201</v>
      </c>
      <c r="E2" s="68"/>
    </row>
    <row r="3" spans="1:5" ht="12.75" customHeight="1">
      <c r="A3" s="14" t="s">
        <v>49</v>
      </c>
      <c r="E3" s="36"/>
    </row>
    <row r="4" spans="1:5" ht="12.75" customHeight="1">
      <c r="A4" s="17" t="s">
        <v>244</v>
      </c>
      <c r="E4" s="36"/>
    </row>
    <row r="5" spans="1:5" ht="12.75" customHeight="1">
      <c r="A5" s="14" t="s">
        <v>202</v>
      </c>
      <c r="E5" s="36"/>
    </row>
    <row r="6" ht="12.75" customHeight="1">
      <c r="A6" s="17" t="s">
        <v>226</v>
      </c>
    </row>
    <row r="7" ht="12.75" customHeight="1"/>
    <row r="8" spans="1:4" ht="12.75" customHeight="1">
      <c r="A8" s="43" t="s">
        <v>88</v>
      </c>
      <c r="B8" s="34"/>
      <c r="C8" s="35"/>
      <c r="D8" s="51"/>
    </row>
    <row r="9" spans="1:4" ht="12.75" customHeight="1">
      <c r="A9" s="36" t="s">
        <v>85</v>
      </c>
      <c r="B9" s="38">
        <f>2.5%-0.2%</f>
        <v>0.023</v>
      </c>
      <c r="C9" s="64" t="s">
        <v>86</v>
      </c>
      <c r="D9" s="51"/>
    </row>
    <row r="10" spans="1:4" ht="12.75" customHeight="1">
      <c r="A10" s="36" t="s">
        <v>91</v>
      </c>
      <c r="B10" s="38"/>
      <c r="C10" s="64" t="s">
        <v>87</v>
      </c>
      <c r="D10" s="51"/>
    </row>
    <row r="11" spans="1:4" ht="12.75" customHeight="1">
      <c r="A11" s="36" t="s">
        <v>93</v>
      </c>
      <c r="B11" s="38"/>
      <c r="C11" s="64" t="s">
        <v>92</v>
      </c>
      <c r="D11" s="51"/>
    </row>
    <row r="12" spans="1:4" ht="12.75" customHeight="1">
      <c r="A12" s="36" t="s">
        <v>83</v>
      </c>
      <c r="B12" s="38"/>
      <c r="C12" s="37"/>
      <c r="D12" s="51"/>
    </row>
    <row r="13" spans="1:4" ht="12.75" customHeight="1">
      <c r="A13" s="36" t="s">
        <v>94</v>
      </c>
      <c r="B13" s="39" t="s">
        <v>84</v>
      </c>
      <c r="C13" s="64" t="s">
        <v>204</v>
      </c>
      <c r="D13" s="51"/>
    </row>
    <row r="14" spans="1:4" ht="12.75" customHeight="1">
      <c r="A14" s="36" t="s">
        <v>227</v>
      </c>
      <c r="B14" s="38"/>
      <c r="C14" s="64" t="s">
        <v>89</v>
      </c>
      <c r="D14" s="51"/>
    </row>
    <row r="15" spans="1:4" ht="12.75" customHeight="1">
      <c r="A15" s="36" t="s">
        <v>95</v>
      </c>
      <c r="B15" s="40"/>
      <c r="C15" s="65" t="s">
        <v>90</v>
      </c>
      <c r="D15" s="37"/>
    </row>
    <row r="16" spans="1:4" ht="12.75" customHeight="1">
      <c r="A16" s="36" t="s">
        <v>228</v>
      </c>
      <c r="B16" s="42">
        <v>0.0865</v>
      </c>
      <c r="C16" s="64" t="s">
        <v>205</v>
      </c>
      <c r="D16" s="37"/>
    </row>
    <row r="17" spans="1:4" ht="12.75" customHeight="1">
      <c r="A17" s="36"/>
      <c r="B17" s="40"/>
      <c r="C17" s="37"/>
      <c r="D17" s="37"/>
    </row>
    <row r="18" spans="1:4" ht="12.75" customHeight="1">
      <c r="A18" s="43" t="s">
        <v>35</v>
      </c>
      <c r="B18" s="34"/>
      <c r="C18" s="53" t="s">
        <v>34</v>
      </c>
      <c r="D18" s="51"/>
    </row>
    <row r="19" spans="1:4" ht="12.75" customHeight="1">
      <c r="A19" s="36" t="s">
        <v>7</v>
      </c>
      <c r="B19" s="44">
        <v>0.24</v>
      </c>
      <c r="C19" s="64" t="s">
        <v>96</v>
      </c>
      <c r="D19" s="51"/>
    </row>
    <row r="20" spans="1:4" ht="12.75" customHeight="1">
      <c r="A20" s="36"/>
      <c r="B20" s="40"/>
      <c r="C20" s="41"/>
      <c r="D20" s="37"/>
    </row>
    <row r="21" spans="1:8" ht="12.75" customHeight="1">
      <c r="A21" s="43" t="s">
        <v>26</v>
      </c>
      <c r="B21" s="46"/>
      <c r="C21" s="53" t="s">
        <v>29</v>
      </c>
      <c r="D21" s="53"/>
      <c r="E21" s="45"/>
      <c r="F21" s="45"/>
      <c r="G21" s="45"/>
      <c r="H21" s="45"/>
    </row>
    <row r="22" spans="1:4" ht="12.75" customHeight="1">
      <c r="A22" s="36" t="s">
        <v>18</v>
      </c>
      <c r="B22" s="47">
        <v>40</v>
      </c>
      <c r="C22" s="64" t="s">
        <v>27</v>
      </c>
      <c r="D22" s="37"/>
    </row>
    <row r="23" spans="1:4" ht="12.75" customHeight="1">
      <c r="A23" s="36"/>
      <c r="B23" s="48"/>
      <c r="C23" s="37"/>
      <c r="D23" s="37"/>
    </row>
    <row r="24" spans="1:4" ht="12.75" customHeight="1">
      <c r="A24" s="36" t="s">
        <v>19</v>
      </c>
      <c r="B24" s="48">
        <v>2021</v>
      </c>
      <c r="C24" s="64" t="s">
        <v>28</v>
      </c>
      <c r="D24" s="37"/>
    </row>
    <row r="25" spans="1:4" ht="12.75" customHeight="1">
      <c r="A25" s="49"/>
      <c r="B25" s="50"/>
      <c r="C25" s="51"/>
      <c r="D25" s="51"/>
    </row>
    <row r="26" spans="1:10" ht="12.75" customHeight="1">
      <c r="A26" s="43" t="s">
        <v>74</v>
      </c>
      <c r="B26" s="46"/>
      <c r="C26" s="53" t="s">
        <v>73</v>
      </c>
      <c r="D26" s="35"/>
      <c r="E26" s="45"/>
      <c r="F26" s="45"/>
      <c r="G26" s="45"/>
      <c r="H26" s="45"/>
      <c r="I26" s="45"/>
      <c r="J26" s="45"/>
    </row>
    <row r="27" spans="1:102" ht="12.75" customHeight="1">
      <c r="A27" s="66"/>
      <c r="B27" s="67"/>
      <c r="C27" s="65"/>
      <c r="D27" s="41"/>
      <c r="E27" s="43">
        <v>2014</v>
      </c>
      <c r="F27" s="43">
        <f>E$27+1</f>
        <v>2015</v>
      </c>
      <c r="G27" s="43">
        <f aca="true" t="shared" si="0" ref="G27:BR27">F$27+1</f>
        <v>2016</v>
      </c>
      <c r="H27" s="43">
        <f t="shared" si="0"/>
        <v>2017</v>
      </c>
      <c r="I27" s="43">
        <f t="shared" si="0"/>
        <v>2018</v>
      </c>
      <c r="J27" s="43">
        <f t="shared" si="0"/>
        <v>2019</v>
      </c>
      <c r="K27" s="43">
        <f t="shared" si="0"/>
        <v>2020</v>
      </c>
      <c r="L27" s="43">
        <f t="shared" si="0"/>
        <v>2021</v>
      </c>
      <c r="M27" s="43">
        <f t="shared" si="0"/>
        <v>2022</v>
      </c>
      <c r="N27" s="43">
        <f t="shared" si="0"/>
        <v>2023</v>
      </c>
      <c r="O27" s="43">
        <f t="shared" si="0"/>
        <v>2024</v>
      </c>
      <c r="P27" s="43">
        <f t="shared" si="0"/>
        <v>2025</v>
      </c>
      <c r="Q27" s="43">
        <f t="shared" si="0"/>
        <v>2026</v>
      </c>
      <c r="R27" s="43">
        <f t="shared" si="0"/>
        <v>2027</v>
      </c>
      <c r="S27" s="43">
        <f t="shared" si="0"/>
        <v>2028</v>
      </c>
      <c r="T27" s="43">
        <f t="shared" si="0"/>
        <v>2029</v>
      </c>
      <c r="U27" s="43">
        <f t="shared" si="0"/>
        <v>2030</v>
      </c>
      <c r="V27" s="43">
        <f t="shared" si="0"/>
        <v>2031</v>
      </c>
      <c r="W27" s="43">
        <f t="shared" si="0"/>
        <v>2032</v>
      </c>
      <c r="X27" s="43">
        <f t="shared" si="0"/>
        <v>2033</v>
      </c>
      <c r="Y27" s="43">
        <f t="shared" si="0"/>
        <v>2034</v>
      </c>
      <c r="Z27" s="43">
        <f t="shared" si="0"/>
        <v>2035</v>
      </c>
      <c r="AA27" s="43">
        <f t="shared" si="0"/>
        <v>2036</v>
      </c>
      <c r="AB27" s="43">
        <f t="shared" si="0"/>
        <v>2037</v>
      </c>
      <c r="AC27" s="43">
        <f t="shared" si="0"/>
        <v>2038</v>
      </c>
      <c r="AD27" s="43">
        <f t="shared" si="0"/>
        <v>2039</v>
      </c>
      <c r="AE27" s="43">
        <f t="shared" si="0"/>
        <v>2040</v>
      </c>
      <c r="AF27" s="43">
        <f t="shared" si="0"/>
        <v>2041</v>
      </c>
      <c r="AG27" s="43">
        <f t="shared" si="0"/>
        <v>2042</v>
      </c>
      <c r="AH27" s="43">
        <f t="shared" si="0"/>
        <v>2043</v>
      </c>
      <c r="AI27" s="43">
        <f t="shared" si="0"/>
        <v>2044</v>
      </c>
      <c r="AJ27" s="43">
        <f t="shared" si="0"/>
        <v>2045</v>
      </c>
      <c r="AK27" s="43">
        <f t="shared" si="0"/>
        <v>2046</v>
      </c>
      <c r="AL27" s="43">
        <f t="shared" si="0"/>
        <v>2047</v>
      </c>
      <c r="AM27" s="43">
        <f t="shared" si="0"/>
        <v>2048</v>
      </c>
      <c r="AN27" s="43">
        <f t="shared" si="0"/>
        <v>2049</v>
      </c>
      <c r="AO27" s="43">
        <f t="shared" si="0"/>
        <v>2050</v>
      </c>
      <c r="AP27" s="43">
        <f t="shared" si="0"/>
        <v>2051</v>
      </c>
      <c r="AQ27" s="43">
        <f t="shared" si="0"/>
        <v>2052</v>
      </c>
      <c r="AR27" s="43">
        <f t="shared" si="0"/>
        <v>2053</v>
      </c>
      <c r="AS27" s="43">
        <f t="shared" si="0"/>
        <v>2054</v>
      </c>
      <c r="AT27" s="43">
        <f t="shared" si="0"/>
        <v>2055</v>
      </c>
      <c r="AU27" s="43">
        <f t="shared" si="0"/>
        <v>2056</v>
      </c>
      <c r="AV27" s="43">
        <f t="shared" si="0"/>
        <v>2057</v>
      </c>
      <c r="AW27" s="43">
        <f t="shared" si="0"/>
        <v>2058</v>
      </c>
      <c r="AX27" s="43">
        <f t="shared" si="0"/>
        <v>2059</v>
      </c>
      <c r="AY27" s="43">
        <f t="shared" si="0"/>
        <v>2060</v>
      </c>
      <c r="AZ27" s="43">
        <f t="shared" si="0"/>
        <v>2061</v>
      </c>
      <c r="BA27" s="43">
        <f t="shared" si="0"/>
        <v>2062</v>
      </c>
      <c r="BB27" s="43">
        <f t="shared" si="0"/>
        <v>2063</v>
      </c>
      <c r="BC27" s="43">
        <f t="shared" si="0"/>
        <v>2064</v>
      </c>
      <c r="BD27" s="43">
        <f t="shared" si="0"/>
        <v>2065</v>
      </c>
      <c r="BE27" s="43">
        <f t="shared" si="0"/>
        <v>2066</v>
      </c>
      <c r="BF27" s="43">
        <f t="shared" si="0"/>
        <v>2067</v>
      </c>
      <c r="BG27" s="43">
        <f t="shared" si="0"/>
        <v>2068</v>
      </c>
      <c r="BH27" s="43">
        <f t="shared" si="0"/>
        <v>2069</v>
      </c>
      <c r="BI27" s="43">
        <f t="shared" si="0"/>
        <v>2070</v>
      </c>
      <c r="BJ27" s="43">
        <f t="shared" si="0"/>
        <v>2071</v>
      </c>
      <c r="BK27" s="43">
        <f t="shared" si="0"/>
        <v>2072</v>
      </c>
      <c r="BL27" s="43">
        <f t="shared" si="0"/>
        <v>2073</v>
      </c>
      <c r="BM27" s="43">
        <f t="shared" si="0"/>
        <v>2074</v>
      </c>
      <c r="BN27" s="43">
        <f t="shared" si="0"/>
        <v>2075</v>
      </c>
      <c r="BO27" s="43">
        <f t="shared" si="0"/>
        <v>2076</v>
      </c>
      <c r="BP27" s="43">
        <f t="shared" si="0"/>
        <v>2077</v>
      </c>
      <c r="BQ27" s="43">
        <f t="shared" si="0"/>
        <v>2078</v>
      </c>
      <c r="BR27" s="43">
        <f t="shared" si="0"/>
        <v>2079</v>
      </c>
      <c r="BS27" s="43">
        <f aca="true" t="shared" si="1" ref="BS27:CX27">BR$27+1</f>
        <v>2080</v>
      </c>
      <c r="BT27" s="43">
        <f t="shared" si="1"/>
        <v>2081</v>
      </c>
      <c r="BU27" s="43">
        <f t="shared" si="1"/>
        <v>2082</v>
      </c>
      <c r="BV27" s="43">
        <f t="shared" si="1"/>
        <v>2083</v>
      </c>
      <c r="BW27" s="43">
        <f t="shared" si="1"/>
        <v>2084</v>
      </c>
      <c r="BX27" s="43">
        <f t="shared" si="1"/>
        <v>2085</v>
      </c>
      <c r="BY27" s="43">
        <f t="shared" si="1"/>
        <v>2086</v>
      </c>
      <c r="BZ27" s="43">
        <f t="shared" si="1"/>
        <v>2087</v>
      </c>
      <c r="CA27" s="43">
        <f t="shared" si="1"/>
        <v>2088</v>
      </c>
      <c r="CB27" s="43">
        <f t="shared" si="1"/>
        <v>2089</v>
      </c>
      <c r="CC27" s="43">
        <f t="shared" si="1"/>
        <v>2090</v>
      </c>
      <c r="CD27" s="43">
        <f t="shared" si="1"/>
        <v>2091</v>
      </c>
      <c r="CE27" s="43">
        <f t="shared" si="1"/>
        <v>2092</v>
      </c>
      <c r="CF27" s="43">
        <f t="shared" si="1"/>
        <v>2093</v>
      </c>
      <c r="CG27" s="43">
        <f t="shared" si="1"/>
        <v>2094</v>
      </c>
      <c r="CH27" s="43">
        <f t="shared" si="1"/>
        <v>2095</v>
      </c>
      <c r="CI27" s="43">
        <f t="shared" si="1"/>
        <v>2096</v>
      </c>
      <c r="CJ27" s="43">
        <f t="shared" si="1"/>
        <v>2097</v>
      </c>
      <c r="CK27" s="43">
        <f t="shared" si="1"/>
        <v>2098</v>
      </c>
      <c r="CL27" s="43">
        <f t="shared" si="1"/>
        <v>2099</v>
      </c>
      <c r="CM27" s="43">
        <f t="shared" si="1"/>
        <v>2100</v>
      </c>
      <c r="CN27" s="43">
        <f t="shared" si="1"/>
        <v>2101</v>
      </c>
      <c r="CO27" s="43">
        <f t="shared" si="1"/>
        <v>2102</v>
      </c>
      <c r="CP27" s="43">
        <f t="shared" si="1"/>
        <v>2103</v>
      </c>
      <c r="CQ27" s="43">
        <f t="shared" si="1"/>
        <v>2104</v>
      </c>
      <c r="CR27" s="43">
        <f t="shared" si="1"/>
        <v>2105</v>
      </c>
      <c r="CS27" s="43">
        <f t="shared" si="1"/>
        <v>2106</v>
      </c>
      <c r="CT27" s="43">
        <f t="shared" si="1"/>
        <v>2107</v>
      </c>
      <c r="CU27" s="43">
        <f t="shared" si="1"/>
        <v>2108</v>
      </c>
      <c r="CV27" s="43">
        <f t="shared" si="1"/>
        <v>2109</v>
      </c>
      <c r="CW27" s="43">
        <f t="shared" si="1"/>
        <v>2110</v>
      </c>
      <c r="CX27" s="43">
        <f t="shared" si="1"/>
        <v>2111</v>
      </c>
    </row>
    <row r="28" spans="1:19" ht="12.75" customHeight="1">
      <c r="A28" s="49" t="s">
        <v>55</v>
      </c>
      <c r="B28" s="52"/>
      <c r="C28" s="37" t="s">
        <v>54</v>
      </c>
      <c r="D28" s="37"/>
      <c r="E28" s="55">
        <v>0</v>
      </c>
      <c r="F28" s="55">
        <v>0</v>
      </c>
      <c r="G28" s="55">
        <v>0</v>
      </c>
      <c r="H28" s="55">
        <v>0</v>
      </c>
      <c r="I28" s="55">
        <v>0</v>
      </c>
      <c r="J28" s="55">
        <v>0</v>
      </c>
      <c r="K28" s="56"/>
      <c r="L28" s="56"/>
      <c r="M28" s="56"/>
      <c r="N28" s="56"/>
      <c r="O28" s="56"/>
      <c r="P28" s="56"/>
      <c r="Q28" s="56"/>
      <c r="R28" s="56"/>
      <c r="S28" s="56"/>
    </row>
    <row r="29" spans="1:13" ht="12.75" customHeight="1">
      <c r="A29" s="49"/>
      <c r="B29" s="52"/>
      <c r="C29" s="37"/>
      <c r="D29" s="37"/>
      <c r="E29" s="55"/>
      <c r="F29" s="55"/>
      <c r="G29" s="55"/>
      <c r="H29" s="55"/>
      <c r="I29" s="55"/>
      <c r="J29" s="55"/>
      <c r="K29" s="56"/>
      <c r="L29" s="56"/>
      <c r="M29" s="56"/>
    </row>
    <row r="30" spans="1:16" ht="12.75" customHeight="1">
      <c r="A30" s="49" t="s">
        <v>65</v>
      </c>
      <c r="B30" s="52"/>
      <c r="C30" s="37" t="s">
        <v>66</v>
      </c>
      <c r="D30" s="37"/>
      <c r="E30" s="55">
        <f>0.707+2.872-0.141</f>
        <v>3.4379999999999997</v>
      </c>
      <c r="F30" s="55">
        <f>0.685+1.914-0.157</f>
        <v>2.442</v>
      </c>
      <c r="G30" s="55">
        <f>0.757+2.054-0.184</f>
        <v>2.627</v>
      </c>
      <c r="H30" s="55">
        <f>0.832+2.205-0.209</f>
        <v>2.828</v>
      </c>
      <c r="I30" s="55">
        <f>0.913+2.367-0.235</f>
        <v>3.0450000000000004</v>
      </c>
      <c r="J30" s="57"/>
      <c r="K30" s="58"/>
      <c r="L30" s="58"/>
      <c r="M30" s="58"/>
      <c r="N30" s="58"/>
      <c r="O30" s="58"/>
      <c r="P30" s="58"/>
    </row>
    <row r="31" spans="1:16" ht="12.75" customHeight="1">
      <c r="A31" s="49"/>
      <c r="B31" s="52"/>
      <c r="C31" s="37"/>
      <c r="D31" s="37"/>
      <c r="E31" s="57"/>
      <c r="F31" s="57"/>
      <c r="G31" s="57"/>
      <c r="H31" s="57"/>
      <c r="I31" s="57"/>
      <c r="J31" s="57"/>
      <c r="K31" s="58"/>
      <c r="L31" s="58"/>
      <c r="M31" s="58"/>
      <c r="N31" s="58"/>
      <c r="O31" s="58"/>
      <c r="P31" s="58"/>
    </row>
    <row r="32" spans="1:16" ht="12.75" customHeight="1">
      <c r="A32" s="49" t="s">
        <v>52</v>
      </c>
      <c r="B32" s="52"/>
      <c r="C32" s="37" t="s">
        <v>67</v>
      </c>
      <c r="D32" s="37"/>
      <c r="E32" s="55">
        <v>0.832</v>
      </c>
      <c r="F32" s="55">
        <v>0.585</v>
      </c>
      <c r="G32" s="55">
        <v>0.631</v>
      </c>
      <c r="H32" s="55">
        <v>0.681</v>
      </c>
      <c r="I32" s="55">
        <v>0.735</v>
      </c>
      <c r="J32" s="57"/>
      <c r="K32" s="58"/>
      <c r="L32" s="58"/>
      <c r="M32" s="58"/>
      <c r="N32" s="58"/>
      <c r="O32" s="58"/>
      <c r="P32" s="58"/>
    </row>
    <row r="33" spans="1:16" ht="12.75" customHeight="1">
      <c r="A33" s="49"/>
      <c r="B33" s="52"/>
      <c r="C33" s="37"/>
      <c r="D33" s="37"/>
      <c r="E33" s="57"/>
      <c r="F33" s="57"/>
      <c r="G33" s="57"/>
      <c r="H33" s="57"/>
      <c r="I33" s="57"/>
      <c r="J33" s="57"/>
      <c r="K33" s="58"/>
      <c r="L33" s="58"/>
      <c r="M33" s="58"/>
      <c r="N33" s="58"/>
      <c r="O33" s="58"/>
      <c r="P33" s="58"/>
    </row>
    <row r="34" spans="1:16" ht="12.75" customHeight="1">
      <c r="A34" s="49" t="s">
        <v>81</v>
      </c>
      <c r="B34" s="52"/>
      <c r="C34" s="37" t="s">
        <v>82</v>
      </c>
      <c r="D34" s="37"/>
      <c r="E34" s="55">
        <v>0.002</v>
      </c>
      <c r="F34" s="55">
        <v>0.019</v>
      </c>
      <c r="G34" s="55">
        <v>0.027</v>
      </c>
      <c r="H34" s="55">
        <v>0.035</v>
      </c>
      <c r="I34" s="55">
        <v>0.044</v>
      </c>
      <c r="J34" s="57"/>
      <c r="K34" s="58"/>
      <c r="L34" s="58"/>
      <c r="M34" s="58"/>
      <c r="N34" s="58"/>
      <c r="O34" s="58"/>
      <c r="P34" s="58"/>
    </row>
    <row r="35" spans="1:13" ht="12.75" customHeight="1">
      <c r="A35" s="49"/>
      <c r="B35" s="52"/>
      <c r="C35" s="37"/>
      <c r="D35" s="37"/>
      <c r="E35" s="59"/>
      <c r="F35" s="59"/>
      <c r="G35" s="59"/>
      <c r="H35" s="49"/>
      <c r="I35" s="49"/>
      <c r="J35" s="49"/>
      <c r="K35" s="49"/>
      <c r="L35" s="49"/>
      <c r="M35" s="49"/>
    </row>
    <row r="36" spans="1:102" ht="12.75" customHeight="1">
      <c r="A36" s="43" t="s">
        <v>17</v>
      </c>
      <c r="B36" s="46"/>
      <c r="C36" s="53" t="s">
        <v>16</v>
      </c>
      <c r="D36" s="65"/>
      <c r="E36" s="43">
        <f>E$27</f>
        <v>2014</v>
      </c>
      <c r="F36" s="43">
        <f aca="true" t="shared" si="2" ref="F36:BQ36">F$27</f>
        <v>2015</v>
      </c>
      <c r="G36" s="43">
        <f t="shared" si="2"/>
        <v>2016</v>
      </c>
      <c r="H36" s="43">
        <f t="shared" si="2"/>
        <v>2017</v>
      </c>
      <c r="I36" s="43">
        <f t="shared" si="2"/>
        <v>2018</v>
      </c>
      <c r="J36" s="43">
        <f t="shared" si="2"/>
        <v>2019</v>
      </c>
      <c r="K36" s="43">
        <f t="shared" si="2"/>
        <v>2020</v>
      </c>
      <c r="L36" s="43">
        <f t="shared" si="2"/>
        <v>2021</v>
      </c>
      <c r="M36" s="43">
        <f t="shared" si="2"/>
        <v>2022</v>
      </c>
      <c r="N36" s="43">
        <f t="shared" si="2"/>
        <v>2023</v>
      </c>
      <c r="O36" s="43">
        <f t="shared" si="2"/>
        <v>2024</v>
      </c>
      <c r="P36" s="43">
        <f t="shared" si="2"/>
        <v>2025</v>
      </c>
      <c r="Q36" s="43">
        <f t="shared" si="2"/>
        <v>2026</v>
      </c>
      <c r="R36" s="43">
        <f t="shared" si="2"/>
        <v>2027</v>
      </c>
      <c r="S36" s="43">
        <f t="shared" si="2"/>
        <v>2028</v>
      </c>
      <c r="T36" s="43">
        <f t="shared" si="2"/>
        <v>2029</v>
      </c>
      <c r="U36" s="43">
        <f t="shared" si="2"/>
        <v>2030</v>
      </c>
      <c r="V36" s="43">
        <f t="shared" si="2"/>
        <v>2031</v>
      </c>
      <c r="W36" s="43">
        <f t="shared" si="2"/>
        <v>2032</v>
      </c>
      <c r="X36" s="43">
        <f t="shared" si="2"/>
        <v>2033</v>
      </c>
      <c r="Y36" s="43">
        <f t="shared" si="2"/>
        <v>2034</v>
      </c>
      <c r="Z36" s="43">
        <f t="shared" si="2"/>
        <v>2035</v>
      </c>
      <c r="AA36" s="43">
        <f t="shared" si="2"/>
        <v>2036</v>
      </c>
      <c r="AB36" s="43">
        <f t="shared" si="2"/>
        <v>2037</v>
      </c>
      <c r="AC36" s="43">
        <f t="shared" si="2"/>
        <v>2038</v>
      </c>
      <c r="AD36" s="43">
        <f t="shared" si="2"/>
        <v>2039</v>
      </c>
      <c r="AE36" s="43">
        <f t="shared" si="2"/>
        <v>2040</v>
      </c>
      <c r="AF36" s="43">
        <f t="shared" si="2"/>
        <v>2041</v>
      </c>
      <c r="AG36" s="43">
        <f t="shared" si="2"/>
        <v>2042</v>
      </c>
      <c r="AH36" s="43">
        <f t="shared" si="2"/>
        <v>2043</v>
      </c>
      <c r="AI36" s="43">
        <f t="shared" si="2"/>
        <v>2044</v>
      </c>
      <c r="AJ36" s="43">
        <f t="shared" si="2"/>
        <v>2045</v>
      </c>
      <c r="AK36" s="43">
        <f t="shared" si="2"/>
        <v>2046</v>
      </c>
      <c r="AL36" s="43">
        <f t="shared" si="2"/>
        <v>2047</v>
      </c>
      <c r="AM36" s="43">
        <f t="shared" si="2"/>
        <v>2048</v>
      </c>
      <c r="AN36" s="43">
        <f t="shared" si="2"/>
        <v>2049</v>
      </c>
      <c r="AO36" s="43">
        <f t="shared" si="2"/>
        <v>2050</v>
      </c>
      <c r="AP36" s="43">
        <f t="shared" si="2"/>
        <v>2051</v>
      </c>
      <c r="AQ36" s="43">
        <f t="shared" si="2"/>
        <v>2052</v>
      </c>
      <c r="AR36" s="43">
        <f t="shared" si="2"/>
        <v>2053</v>
      </c>
      <c r="AS36" s="43">
        <f t="shared" si="2"/>
        <v>2054</v>
      </c>
      <c r="AT36" s="43">
        <f t="shared" si="2"/>
        <v>2055</v>
      </c>
      <c r="AU36" s="43">
        <f t="shared" si="2"/>
        <v>2056</v>
      </c>
      <c r="AV36" s="43">
        <f t="shared" si="2"/>
        <v>2057</v>
      </c>
      <c r="AW36" s="43">
        <f t="shared" si="2"/>
        <v>2058</v>
      </c>
      <c r="AX36" s="43">
        <f t="shared" si="2"/>
        <v>2059</v>
      </c>
      <c r="AY36" s="43">
        <f t="shared" si="2"/>
        <v>2060</v>
      </c>
      <c r="AZ36" s="43">
        <f t="shared" si="2"/>
        <v>2061</v>
      </c>
      <c r="BA36" s="43">
        <f t="shared" si="2"/>
        <v>2062</v>
      </c>
      <c r="BB36" s="43">
        <f t="shared" si="2"/>
        <v>2063</v>
      </c>
      <c r="BC36" s="43">
        <f t="shared" si="2"/>
        <v>2064</v>
      </c>
      <c r="BD36" s="43">
        <f t="shared" si="2"/>
        <v>2065</v>
      </c>
      <c r="BE36" s="43">
        <f t="shared" si="2"/>
        <v>2066</v>
      </c>
      <c r="BF36" s="43">
        <f t="shared" si="2"/>
        <v>2067</v>
      </c>
      <c r="BG36" s="43">
        <f t="shared" si="2"/>
        <v>2068</v>
      </c>
      <c r="BH36" s="43">
        <f t="shared" si="2"/>
        <v>2069</v>
      </c>
      <c r="BI36" s="43">
        <f t="shared" si="2"/>
        <v>2070</v>
      </c>
      <c r="BJ36" s="43">
        <f t="shared" si="2"/>
        <v>2071</v>
      </c>
      <c r="BK36" s="43">
        <f t="shared" si="2"/>
        <v>2072</v>
      </c>
      <c r="BL36" s="43">
        <f t="shared" si="2"/>
        <v>2073</v>
      </c>
      <c r="BM36" s="43">
        <f t="shared" si="2"/>
        <v>2074</v>
      </c>
      <c r="BN36" s="43">
        <f t="shared" si="2"/>
        <v>2075</v>
      </c>
      <c r="BO36" s="43">
        <f t="shared" si="2"/>
        <v>2076</v>
      </c>
      <c r="BP36" s="43">
        <f t="shared" si="2"/>
        <v>2077</v>
      </c>
      <c r="BQ36" s="43">
        <f t="shared" si="2"/>
        <v>2078</v>
      </c>
      <c r="BR36" s="43">
        <f aca="true" t="shared" si="3" ref="BR36:CX36">BR$27</f>
        <v>2079</v>
      </c>
      <c r="BS36" s="43">
        <f t="shared" si="3"/>
        <v>2080</v>
      </c>
      <c r="BT36" s="43">
        <f t="shared" si="3"/>
        <v>2081</v>
      </c>
      <c r="BU36" s="43">
        <f t="shared" si="3"/>
        <v>2082</v>
      </c>
      <c r="BV36" s="43">
        <f t="shared" si="3"/>
        <v>2083</v>
      </c>
      <c r="BW36" s="43">
        <f t="shared" si="3"/>
        <v>2084</v>
      </c>
      <c r="BX36" s="43">
        <f t="shared" si="3"/>
        <v>2085</v>
      </c>
      <c r="BY36" s="43">
        <f t="shared" si="3"/>
        <v>2086</v>
      </c>
      <c r="BZ36" s="43">
        <f t="shared" si="3"/>
        <v>2087</v>
      </c>
      <c r="CA36" s="43">
        <f t="shared" si="3"/>
        <v>2088</v>
      </c>
      <c r="CB36" s="43">
        <f t="shared" si="3"/>
        <v>2089</v>
      </c>
      <c r="CC36" s="43">
        <f t="shared" si="3"/>
        <v>2090</v>
      </c>
      <c r="CD36" s="43">
        <f t="shared" si="3"/>
        <v>2091</v>
      </c>
      <c r="CE36" s="43">
        <f t="shared" si="3"/>
        <v>2092</v>
      </c>
      <c r="CF36" s="43">
        <f t="shared" si="3"/>
        <v>2093</v>
      </c>
      <c r="CG36" s="43">
        <f t="shared" si="3"/>
        <v>2094</v>
      </c>
      <c r="CH36" s="43">
        <f t="shared" si="3"/>
        <v>2095</v>
      </c>
      <c r="CI36" s="43">
        <f t="shared" si="3"/>
        <v>2096</v>
      </c>
      <c r="CJ36" s="43">
        <f t="shared" si="3"/>
        <v>2097</v>
      </c>
      <c r="CK36" s="43">
        <f t="shared" si="3"/>
        <v>2098</v>
      </c>
      <c r="CL36" s="43">
        <f t="shared" si="3"/>
        <v>2099</v>
      </c>
      <c r="CM36" s="43">
        <f t="shared" si="3"/>
        <v>2100</v>
      </c>
      <c r="CN36" s="43">
        <f t="shared" si="3"/>
        <v>2101</v>
      </c>
      <c r="CO36" s="43">
        <f t="shared" si="3"/>
        <v>2102</v>
      </c>
      <c r="CP36" s="43">
        <f t="shared" si="3"/>
        <v>2103</v>
      </c>
      <c r="CQ36" s="43">
        <f t="shared" si="3"/>
        <v>2104</v>
      </c>
      <c r="CR36" s="43">
        <f t="shared" si="3"/>
        <v>2105</v>
      </c>
      <c r="CS36" s="43">
        <f t="shared" si="3"/>
        <v>2106</v>
      </c>
      <c r="CT36" s="43">
        <f t="shared" si="3"/>
        <v>2107</v>
      </c>
      <c r="CU36" s="43">
        <f t="shared" si="3"/>
        <v>2108</v>
      </c>
      <c r="CV36" s="43">
        <f t="shared" si="3"/>
        <v>2109</v>
      </c>
      <c r="CW36" s="43">
        <f t="shared" si="3"/>
        <v>2110</v>
      </c>
      <c r="CX36" s="43">
        <f t="shared" si="3"/>
        <v>2111</v>
      </c>
    </row>
    <row r="37" spans="1:14" ht="12.75" customHeight="1">
      <c r="A37" s="49" t="s">
        <v>17</v>
      </c>
      <c r="B37" s="52"/>
      <c r="C37" s="37" t="s">
        <v>56</v>
      </c>
      <c r="D37" s="37"/>
      <c r="E37" s="60">
        <v>0</v>
      </c>
      <c r="F37" s="60">
        <v>0</v>
      </c>
      <c r="G37" s="60">
        <v>0</v>
      </c>
      <c r="H37" s="60">
        <v>0</v>
      </c>
      <c r="I37" s="60">
        <v>0</v>
      </c>
      <c r="J37" s="60">
        <v>0</v>
      </c>
      <c r="K37" s="61">
        <v>0</v>
      </c>
      <c r="L37" s="61">
        <v>0</v>
      </c>
      <c r="M37" s="61">
        <v>0</v>
      </c>
      <c r="N37" s="61">
        <v>0</v>
      </c>
    </row>
    <row r="38" spans="5:13" ht="12.75" customHeight="1">
      <c r="E38" s="56"/>
      <c r="F38" s="56"/>
      <c r="G38" s="56"/>
      <c r="H38" s="56"/>
      <c r="I38" s="56"/>
      <c r="J38" s="56"/>
      <c r="K38" s="56"/>
      <c r="L38" s="56"/>
      <c r="M38" s="56"/>
    </row>
    <row r="39" spans="1:102" ht="12.75" customHeight="1">
      <c r="A39" s="43" t="s">
        <v>58</v>
      </c>
      <c r="B39" s="45"/>
      <c r="C39" s="54" t="s">
        <v>57</v>
      </c>
      <c r="D39" s="65"/>
      <c r="E39" s="43">
        <f aca="true" t="shared" si="4" ref="E39:BP39">E$27</f>
        <v>2014</v>
      </c>
      <c r="F39" s="43">
        <f t="shared" si="4"/>
        <v>2015</v>
      </c>
      <c r="G39" s="43">
        <f t="shared" si="4"/>
        <v>2016</v>
      </c>
      <c r="H39" s="43">
        <f t="shared" si="4"/>
        <v>2017</v>
      </c>
      <c r="I39" s="43">
        <f t="shared" si="4"/>
        <v>2018</v>
      </c>
      <c r="J39" s="43">
        <f t="shared" si="4"/>
        <v>2019</v>
      </c>
      <c r="K39" s="43">
        <f t="shared" si="4"/>
        <v>2020</v>
      </c>
      <c r="L39" s="43">
        <f t="shared" si="4"/>
        <v>2021</v>
      </c>
      <c r="M39" s="43">
        <f t="shared" si="4"/>
        <v>2022</v>
      </c>
      <c r="N39" s="43">
        <f t="shared" si="4"/>
        <v>2023</v>
      </c>
      <c r="O39" s="43">
        <f t="shared" si="4"/>
        <v>2024</v>
      </c>
      <c r="P39" s="43">
        <f t="shared" si="4"/>
        <v>2025</v>
      </c>
      <c r="Q39" s="43">
        <f t="shared" si="4"/>
        <v>2026</v>
      </c>
      <c r="R39" s="43">
        <f t="shared" si="4"/>
        <v>2027</v>
      </c>
      <c r="S39" s="43">
        <f t="shared" si="4"/>
        <v>2028</v>
      </c>
      <c r="T39" s="43">
        <f t="shared" si="4"/>
        <v>2029</v>
      </c>
      <c r="U39" s="43">
        <f t="shared" si="4"/>
        <v>2030</v>
      </c>
      <c r="V39" s="43">
        <f t="shared" si="4"/>
        <v>2031</v>
      </c>
      <c r="W39" s="43">
        <f t="shared" si="4"/>
        <v>2032</v>
      </c>
      <c r="X39" s="43">
        <f t="shared" si="4"/>
        <v>2033</v>
      </c>
      <c r="Y39" s="43">
        <f t="shared" si="4"/>
        <v>2034</v>
      </c>
      <c r="Z39" s="43">
        <f t="shared" si="4"/>
        <v>2035</v>
      </c>
      <c r="AA39" s="43">
        <f t="shared" si="4"/>
        <v>2036</v>
      </c>
      <c r="AB39" s="43">
        <f t="shared" si="4"/>
        <v>2037</v>
      </c>
      <c r="AC39" s="43">
        <f t="shared" si="4"/>
        <v>2038</v>
      </c>
      <c r="AD39" s="43">
        <f t="shared" si="4"/>
        <v>2039</v>
      </c>
      <c r="AE39" s="43">
        <f t="shared" si="4"/>
        <v>2040</v>
      </c>
      <c r="AF39" s="43">
        <f t="shared" si="4"/>
        <v>2041</v>
      </c>
      <c r="AG39" s="43">
        <f t="shared" si="4"/>
        <v>2042</v>
      </c>
      <c r="AH39" s="43">
        <f t="shared" si="4"/>
        <v>2043</v>
      </c>
      <c r="AI39" s="43">
        <f t="shared" si="4"/>
        <v>2044</v>
      </c>
      <c r="AJ39" s="43">
        <f t="shared" si="4"/>
        <v>2045</v>
      </c>
      <c r="AK39" s="43">
        <f t="shared" si="4"/>
        <v>2046</v>
      </c>
      <c r="AL39" s="43">
        <f t="shared" si="4"/>
        <v>2047</v>
      </c>
      <c r="AM39" s="43">
        <f t="shared" si="4"/>
        <v>2048</v>
      </c>
      <c r="AN39" s="43">
        <f t="shared" si="4"/>
        <v>2049</v>
      </c>
      <c r="AO39" s="43">
        <f t="shared" si="4"/>
        <v>2050</v>
      </c>
      <c r="AP39" s="43">
        <f t="shared" si="4"/>
        <v>2051</v>
      </c>
      <c r="AQ39" s="43">
        <f t="shared" si="4"/>
        <v>2052</v>
      </c>
      <c r="AR39" s="43">
        <f t="shared" si="4"/>
        <v>2053</v>
      </c>
      <c r="AS39" s="43">
        <f t="shared" si="4"/>
        <v>2054</v>
      </c>
      <c r="AT39" s="43">
        <f t="shared" si="4"/>
        <v>2055</v>
      </c>
      <c r="AU39" s="43">
        <f t="shared" si="4"/>
        <v>2056</v>
      </c>
      <c r="AV39" s="43">
        <f t="shared" si="4"/>
        <v>2057</v>
      </c>
      <c r="AW39" s="43">
        <f t="shared" si="4"/>
        <v>2058</v>
      </c>
      <c r="AX39" s="43">
        <f t="shared" si="4"/>
        <v>2059</v>
      </c>
      <c r="AY39" s="43">
        <f t="shared" si="4"/>
        <v>2060</v>
      </c>
      <c r="AZ39" s="43">
        <f t="shared" si="4"/>
        <v>2061</v>
      </c>
      <c r="BA39" s="43">
        <f t="shared" si="4"/>
        <v>2062</v>
      </c>
      <c r="BB39" s="43">
        <f t="shared" si="4"/>
        <v>2063</v>
      </c>
      <c r="BC39" s="43">
        <f t="shared" si="4"/>
        <v>2064</v>
      </c>
      <c r="BD39" s="43">
        <f t="shared" si="4"/>
        <v>2065</v>
      </c>
      <c r="BE39" s="43">
        <f t="shared" si="4"/>
        <v>2066</v>
      </c>
      <c r="BF39" s="43">
        <f t="shared" si="4"/>
        <v>2067</v>
      </c>
      <c r="BG39" s="43">
        <f t="shared" si="4"/>
        <v>2068</v>
      </c>
      <c r="BH39" s="43">
        <f t="shared" si="4"/>
        <v>2069</v>
      </c>
      <c r="BI39" s="43">
        <f t="shared" si="4"/>
        <v>2070</v>
      </c>
      <c r="BJ39" s="43">
        <f t="shared" si="4"/>
        <v>2071</v>
      </c>
      <c r="BK39" s="43">
        <f t="shared" si="4"/>
        <v>2072</v>
      </c>
      <c r="BL39" s="43">
        <f t="shared" si="4"/>
        <v>2073</v>
      </c>
      <c r="BM39" s="43">
        <f t="shared" si="4"/>
        <v>2074</v>
      </c>
      <c r="BN39" s="43">
        <f t="shared" si="4"/>
        <v>2075</v>
      </c>
      <c r="BO39" s="43">
        <f t="shared" si="4"/>
        <v>2076</v>
      </c>
      <c r="BP39" s="43">
        <f t="shared" si="4"/>
        <v>2077</v>
      </c>
      <c r="BQ39" s="43">
        <f aca="true" t="shared" si="5" ref="BQ39:CX39">BQ$27</f>
        <v>2078</v>
      </c>
      <c r="BR39" s="43">
        <f t="shared" si="5"/>
        <v>2079</v>
      </c>
      <c r="BS39" s="43">
        <f t="shared" si="5"/>
        <v>2080</v>
      </c>
      <c r="BT39" s="43">
        <f t="shared" si="5"/>
        <v>2081</v>
      </c>
      <c r="BU39" s="43">
        <f t="shared" si="5"/>
        <v>2082</v>
      </c>
      <c r="BV39" s="43">
        <f t="shared" si="5"/>
        <v>2083</v>
      </c>
      <c r="BW39" s="43">
        <f t="shared" si="5"/>
        <v>2084</v>
      </c>
      <c r="BX39" s="43">
        <f t="shared" si="5"/>
        <v>2085</v>
      </c>
      <c r="BY39" s="43">
        <f t="shared" si="5"/>
        <v>2086</v>
      </c>
      <c r="BZ39" s="43">
        <f t="shared" si="5"/>
        <v>2087</v>
      </c>
      <c r="CA39" s="43">
        <f t="shared" si="5"/>
        <v>2088</v>
      </c>
      <c r="CB39" s="43">
        <f t="shared" si="5"/>
        <v>2089</v>
      </c>
      <c r="CC39" s="43">
        <f t="shared" si="5"/>
        <v>2090</v>
      </c>
      <c r="CD39" s="43">
        <f t="shared" si="5"/>
        <v>2091</v>
      </c>
      <c r="CE39" s="43">
        <f t="shared" si="5"/>
        <v>2092</v>
      </c>
      <c r="CF39" s="43">
        <f t="shared" si="5"/>
        <v>2093</v>
      </c>
      <c r="CG39" s="43">
        <f t="shared" si="5"/>
        <v>2094</v>
      </c>
      <c r="CH39" s="43">
        <f t="shared" si="5"/>
        <v>2095</v>
      </c>
      <c r="CI39" s="43">
        <f t="shared" si="5"/>
        <v>2096</v>
      </c>
      <c r="CJ39" s="43">
        <f t="shared" si="5"/>
        <v>2097</v>
      </c>
      <c r="CK39" s="43">
        <f t="shared" si="5"/>
        <v>2098</v>
      </c>
      <c r="CL39" s="43">
        <f t="shared" si="5"/>
        <v>2099</v>
      </c>
      <c r="CM39" s="43">
        <f t="shared" si="5"/>
        <v>2100</v>
      </c>
      <c r="CN39" s="43">
        <f t="shared" si="5"/>
        <v>2101</v>
      </c>
      <c r="CO39" s="43">
        <f t="shared" si="5"/>
        <v>2102</v>
      </c>
      <c r="CP39" s="43">
        <f t="shared" si="5"/>
        <v>2103</v>
      </c>
      <c r="CQ39" s="43">
        <f t="shared" si="5"/>
        <v>2104</v>
      </c>
      <c r="CR39" s="43">
        <f t="shared" si="5"/>
        <v>2105</v>
      </c>
      <c r="CS39" s="43">
        <f t="shared" si="5"/>
        <v>2106</v>
      </c>
      <c r="CT39" s="43">
        <f t="shared" si="5"/>
        <v>2107</v>
      </c>
      <c r="CU39" s="43">
        <f t="shared" si="5"/>
        <v>2108</v>
      </c>
      <c r="CV39" s="43">
        <f t="shared" si="5"/>
        <v>2109</v>
      </c>
      <c r="CW39" s="43">
        <f t="shared" si="5"/>
        <v>2110</v>
      </c>
      <c r="CX39" s="43">
        <f t="shared" si="5"/>
        <v>2111</v>
      </c>
    </row>
    <row r="40" spans="1:102" ht="12.75" customHeight="1">
      <c r="A40" s="51" t="s">
        <v>60</v>
      </c>
      <c r="B40" s="51"/>
      <c r="C40" s="37" t="s">
        <v>71</v>
      </c>
      <c r="D40" s="69"/>
      <c r="E40" s="62">
        <v>230.717</v>
      </c>
      <c r="F40" s="62">
        <v>241.09</v>
      </c>
      <c r="G40" s="62">
        <v>252.307</v>
      </c>
      <c r="H40" s="62">
        <v>262.989</v>
      </c>
      <c r="I40" s="62">
        <v>272.612</v>
      </c>
      <c r="J40" s="62">
        <v>284.3766808940311</v>
      </c>
      <c r="K40" s="62">
        <v>296.8807732725533</v>
      </c>
      <c r="L40" s="62">
        <v>310.2905854779234</v>
      </c>
      <c r="M40" s="62">
        <v>324.2218854792769</v>
      </c>
      <c r="N40" s="62">
        <v>338.7563088565664</v>
      </c>
      <c r="O40" s="62">
        <v>353.79816241485963</v>
      </c>
      <c r="P40" s="62">
        <v>369.4478304708407</v>
      </c>
      <c r="Q40" s="62">
        <v>385.5667456438617</v>
      </c>
      <c r="R40" s="62">
        <v>402.14307103522134</v>
      </c>
      <c r="S40" s="62">
        <v>419.21084999595246</v>
      </c>
      <c r="T40" s="62">
        <v>436.8675522270622</v>
      </c>
      <c r="U40" s="62">
        <v>455.0802375924988</v>
      </c>
      <c r="V40" s="62">
        <v>473.9505763520153</v>
      </c>
      <c r="W40" s="62">
        <v>493.52145764791015</v>
      </c>
      <c r="X40" s="62">
        <v>513.7918916013991</v>
      </c>
      <c r="Y40" s="62">
        <v>534.8456310747214</v>
      </c>
      <c r="Z40" s="62">
        <v>556.6511632489984</v>
      </c>
      <c r="AA40" s="62">
        <v>579.2710792173729</v>
      </c>
      <c r="AB40" s="62">
        <v>602.761955642035</v>
      </c>
      <c r="AC40" s="62">
        <v>627.1727086635644</v>
      </c>
      <c r="AD40" s="62">
        <v>652.5991323143878</v>
      </c>
      <c r="AE40" s="62">
        <v>679.1469029631594</v>
      </c>
      <c r="AF40" s="62">
        <v>706.7906111184435</v>
      </c>
      <c r="AG40" s="62">
        <v>735.6046539189739</v>
      </c>
      <c r="AH40" s="62">
        <v>765.6370126539454</v>
      </c>
      <c r="AI40" s="62">
        <v>796.8756053731342</v>
      </c>
      <c r="AJ40" s="62">
        <v>829.357579808478</v>
      </c>
      <c r="AK40" s="62">
        <v>863.0043494640374</v>
      </c>
      <c r="AL40" s="62">
        <v>897.8786493533746</v>
      </c>
      <c r="AM40" s="62">
        <v>933.9856195793418</v>
      </c>
      <c r="AN40" s="62">
        <v>971.2867024094551</v>
      </c>
      <c r="AO40" s="62">
        <v>1009.8478059915853</v>
      </c>
      <c r="AP40" s="62">
        <v>1049.6678407698967</v>
      </c>
      <c r="AQ40" s="62">
        <v>1090.7718916801055</v>
      </c>
      <c r="AR40" s="62">
        <v>1133.1703530899802</v>
      </c>
      <c r="AS40" s="62">
        <v>1177.0460570482387</v>
      </c>
      <c r="AT40" s="62">
        <v>1222.3202730788457</v>
      </c>
      <c r="AU40" s="62">
        <v>1269.0503934090516</v>
      </c>
      <c r="AV40" s="62">
        <v>1317.3095646250797</v>
      </c>
      <c r="AW40" s="62">
        <v>1367.2938819012775</v>
      </c>
      <c r="AX40" s="62">
        <v>1418.9876800212314</v>
      </c>
      <c r="AY40" s="62">
        <v>1472.6272890551552</v>
      </c>
      <c r="AZ40" s="62">
        <v>1528.1414735604922</v>
      </c>
      <c r="BA40" s="62">
        <v>1585.8410616553927</v>
      </c>
      <c r="BB40" s="62">
        <v>1645.6801251092409</v>
      </c>
      <c r="BC40" s="62">
        <v>1707.8348267866802</v>
      </c>
      <c r="BD40" s="62">
        <v>1772.268202802698</v>
      </c>
      <c r="BE40" s="62">
        <v>1839.188848785278</v>
      </c>
      <c r="BF40" s="62">
        <v>1908.6027756663414</v>
      </c>
      <c r="BG40" s="62">
        <v>1980.601811170456</v>
      </c>
      <c r="BH40" s="62">
        <v>2055.22587720437</v>
      </c>
      <c r="BI40" s="62">
        <v>2132.5931902889047</v>
      </c>
      <c r="BJ40" s="62">
        <v>2212.730032156816</v>
      </c>
      <c r="BK40" s="62">
        <v>2295.6627527551973</v>
      </c>
      <c r="BL40" s="62">
        <v>2381.4887219455245</v>
      </c>
      <c r="BM40" s="62">
        <v>2470.1409948785217</v>
      </c>
      <c r="BN40" s="62">
        <v>2561.872892699637</v>
      </c>
      <c r="BO40" s="62">
        <v>2656.846509891192</v>
      </c>
      <c r="BP40" s="62">
        <v>2755.227601071448</v>
      </c>
      <c r="BQ40" s="62">
        <v>2857.109502602268</v>
      </c>
      <c r="BR40" s="62">
        <v>2962.759690004455</v>
      </c>
      <c r="BS40" s="62">
        <v>3072.3804992309865</v>
      </c>
      <c r="BT40" s="62">
        <v>3185.9741989166087</v>
      </c>
      <c r="BU40" s="62">
        <v>3303.6916866161446</v>
      </c>
      <c r="BV40" s="62">
        <v>3425.6302822431544</v>
      </c>
      <c r="BW40" s="62">
        <v>3551.9267525149417</v>
      </c>
      <c r="BX40" s="62">
        <v>3682.732076372745</v>
      </c>
      <c r="BY40" s="62">
        <v>3818.2244390661517</v>
      </c>
      <c r="BZ40" s="62">
        <v>3958.578914186788</v>
      </c>
      <c r="CA40" s="62">
        <v>4104.0252243084105</v>
      </c>
      <c r="CB40" s="62">
        <v>4254.8072983254415</v>
      </c>
      <c r="CC40" s="62">
        <v>4410.929793056773</v>
      </c>
      <c r="CD40" s="62">
        <v>4572.79900235302</v>
      </c>
      <c r="CE40" s="62">
        <v>4740.436148084273</v>
      </c>
      <c r="CF40" s="62">
        <v>4914.464441922299</v>
      </c>
      <c r="CG40" s="62">
        <v>5094.725982160051</v>
      </c>
      <c r="CH40" s="62">
        <v>5281.680902049202</v>
      </c>
      <c r="CI40" s="62">
        <v>5475.674321058954</v>
      </c>
      <c r="CJ40" s="62">
        <v>5676.733574651349</v>
      </c>
      <c r="CK40" s="62">
        <v>5885.349112761568</v>
      </c>
      <c r="CL40" s="62">
        <v>6101.810390504542</v>
      </c>
      <c r="CM40" s="62">
        <v>6326.058198178618</v>
      </c>
      <c r="CN40" s="62">
        <v>6558.8325918915025</v>
      </c>
      <c r="CO40" s="62">
        <v>6800.100153970536</v>
      </c>
      <c r="CP40" s="62">
        <v>7050.268249320284</v>
      </c>
      <c r="CQ40" s="62">
        <v>7309.521303045049</v>
      </c>
      <c r="CR40" s="62">
        <v>7578.335162159976</v>
      </c>
      <c r="CS40" s="62">
        <v>7856.841679519274</v>
      </c>
      <c r="CT40" s="62">
        <v>8145.590411435746</v>
      </c>
      <c r="CU40" s="62">
        <v>8444.601944680817</v>
      </c>
      <c r="CV40" s="62">
        <v>8754.721095778561</v>
      </c>
      <c r="CW40" s="62">
        <v>9075.72821465197</v>
      </c>
      <c r="CX40" s="62">
        <v>9408.489265707603</v>
      </c>
    </row>
    <row r="41" spans="1:3" ht="12.75" customHeight="1">
      <c r="A41" s="51"/>
      <c r="B41" s="51"/>
      <c r="C41" s="37"/>
    </row>
    <row r="42" spans="1:102" ht="12.75" customHeight="1">
      <c r="A42" s="51" t="s">
        <v>62</v>
      </c>
      <c r="B42" s="51"/>
      <c r="C42" s="37" t="s">
        <v>72</v>
      </c>
      <c r="D42" s="70"/>
      <c r="E42" s="62">
        <v>9.322</v>
      </c>
      <c r="F42" s="62">
        <v>9.884</v>
      </c>
      <c r="G42" s="62">
        <v>10.416</v>
      </c>
      <c r="H42" s="62">
        <v>10.944</v>
      </c>
      <c r="I42" s="62">
        <v>11.569</v>
      </c>
      <c r="J42" s="62">
        <v>12.260189640085498</v>
      </c>
      <c r="K42" s="62">
        <v>12.925492593982932</v>
      </c>
      <c r="L42" s="62">
        <v>13.717682623054756</v>
      </c>
      <c r="M42" s="62">
        <v>14.666640357197037</v>
      </c>
      <c r="N42" s="62">
        <v>15.668535986698725</v>
      </c>
      <c r="O42" s="62">
        <v>16.760224798229462</v>
      </c>
      <c r="P42" s="62">
        <v>17.9119500186452</v>
      </c>
      <c r="Q42" s="62">
        <v>19.156591909017788</v>
      </c>
      <c r="R42" s="62">
        <v>20.474784539171704</v>
      </c>
      <c r="S42" s="62">
        <v>21.844334115098476</v>
      </c>
      <c r="T42" s="62">
        <v>23.23735599059853</v>
      </c>
      <c r="U42" s="62">
        <v>24.64050933760314</v>
      </c>
      <c r="V42" s="62">
        <v>26.07818924216789</v>
      </c>
      <c r="W42" s="62">
        <v>27.55300017140109</v>
      </c>
      <c r="X42" s="62">
        <v>29.090344827997665</v>
      </c>
      <c r="Y42" s="62">
        <v>30.701108073831122</v>
      </c>
      <c r="Z42" s="62">
        <v>32.345758471427075</v>
      </c>
      <c r="AA42" s="62">
        <v>34.08171737841926</v>
      </c>
      <c r="AB42" s="62">
        <v>35.84857193526656</v>
      </c>
      <c r="AC42" s="62">
        <v>37.5883530958669</v>
      </c>
      <c r="AD42" s="62">
        <v>39.314236015844514</v>
      </c>
      <c r="AE42" s="62">
        <v>41.02561759484123</v>
      </c>
      <c r="AF42" s="62">
        <v>42.71883048265452</v>
      </c>
      <c r="AG42" s="62">
        <v>44.45768519024853</v>
      </c>
      <c r="AH42" s="62">
        <v>46.218908651864425</v>
      </c>
      <c r="AI42" s="62">
        <v>48.08162803329997</v>
      </c>
      <c r="AJ42" s="62">
        <v>50.04775077035673</v>
      </c>
      <c r="AK42" s="62">
        <v>52.11774619253731</v>
      </c>
      <c r="AL42" s="62">
        <v>54.314619615186565</v>
      </c>
      <c r="AM42" s="62">
        <v>56.66666918804411</v>
      </c>
      <c r="AN42" s="62">
        <v>59.12501202757988</v>
      </c>
      <c r="AO42" s="62">
        <v>61.709988184180354</v>
      </c>
      <c r="AP42" s="62">
        <v>64.44104345365618</v>
      </c>
      <c r="AQ42" s="62">
        <v>67.31584399875307</v>
      </c>
      <c r="AR42" s="62">
        <v>70.44978086965583</v>
      </c>
      <c r="AS42" s="62">
        <v>73.81476364924913</v>
      </c>
      <c r="AT42" s="62">
        <v>77.47743270225449</v>
      </c>
      <c r="AU42" s="62">
        <v>81.40374243950151</v>
      </c>
      <c r="AV42" s="62">
        <v>85.41198643451759</v>
      </c>
      <c r="AW42" s="62">
        <v>89.59095445040836</v>
      </c>
      <c r="AX42" s="62">
        <v>93.90126364554618</v>
      </c>
      <c r="AY42" s="62">
        <v>98.42035214761935</v>
      </c>
      <c r="AZ42" s="62">
        <v>103.08277038122465</v>
      </c>
      <c r="BA42" s="62">
        <v>107.84534814905538</v>
      </c>
      <c r="BB42" s="62">
        <v>112.81428335098167</v>
      </c>
      <c r="BC42" s="62">
        <v>117.94263606874652</v>
      </c>
      <c r="BD42" s="62">
        <v>123.43350030222898</v>
      </c>
      <c r="BE42" s="62">
        <v>129.06745137516373</v>
      </c>
      <c r="BF42" s="62">
        <v>134.7670813750033</v>
      </c>
      <c r="BG42" s="62">
        <v>140.73294051411423</v>
      </c>
      <c r="BH42" s="62">
        <v>147.0753326750063</v>
      </c>
      <c r="BI42" s="62">
        <v>153.64090429545288</v>
      </c>
      <c r="BJ42" s="62">
        <v>160.56979065007147</v>
      </c>
      <c r="BK42" s="62">
        <v>167.99280651799074</v>
      </c>
      <c r="BL42" s="62">
        <v>175.89154429116138</v>
      </c>
      <c r="BM42" s="62">
        <v>183.96998041795646</v>
      </c>
      <c r="BN42" s="62">
        <v>192.38114451979015</v>
      </c>
      <c r="BO42" s="62">
        <v>200.94023862973046</v>
      </c>
      <c r="BP42" s="62">
        <v>209.61168502206658</v>
      </c>
      <c r="BQ42" s="62">
        <v>218.55350143150704</v>
      </c>
      <c r="BR42" s="62">
        <v>227.78693656310355</v>
      </c>
      <c r="BS42" s="62">
        <v>237.33285239523224</v>
      </c>
      <c r="BT42" s="62">
        <v>247.21412413995773</v>
      </c>
      <c r="BU42" s="62">
        <v>257.4419827568597</v>
      </c>
      <c r="BV42" s="62">
        <v>268.0566859328175</v>
      </c>
      <c r="BW42" s="62">
        <v>279.0733218463912</v>
      </c>
      <c r="BX42" s="62">
        <v>290.509166515634</v>
      </c>
      <c r="BY42" s="62">
        <v>302.3966909205956</v>
      </c>
      <c r="BZ42" s="62">
        <v>314.7466766866522</v>
      </c>
      <c r="CA42" s="62">
        <v>327.59516231944565</v>
      </c>
      <c r="CB42" s="62">
        <v>340.942687929211</v>
      </c>
      <c r="CC42" s="62">
        <v>354.8152134049557</v>
      </c>
      <c r="CD42" s="62">
        <v>369.21773844841175</v>
      </c>
      <c r="CE42" s="62">
        <v>384.19299451185606</v>
      </c>
      <c r="CF42" s="62">
        <v>399.70873660073033</v>
      </c>
      <c r="CG42" s="62">
        <v>415.81599833580407</v>
      </c>
      <c r="CH42" s="62">
        <v>432.52763890719814</v>
      </c>
      <c r="CI42" s="62">
        <v>449.82459098986936</v>
      </c>
      <c r="CJ42" s="62">
        <v>467.7502424798688</v>
      </c>
      <c r="CK42" s="62">
        <v>486.3279456154489</v>
      </c>
      <c r="CL42" s="62">
        <v>505.5770350951587</v>
      </c>
      <c r="CM42" s="62">
        <v>525.5378047053853</v>
      </c>
      <c r="CN42" s="62">
        <v>546.2377273611329</v>
      </c>
      <c r="CO42" s="62">
        <v>567.7358976084741</v>
      </c>
      <c r="CP42" s="62">
        <v>590.0654489597433</v>
      </c>
      <c r="CQ42" s="62">
        <v>613.2758777246711</v>
      </c>
      <c r="CR42" s="62">
        <v>637.4142477254996</v>
      </c>
      <c r="CS42" s="62">
        <v>662.4894113880389</v>
      </c>
      <c r="CT42" s="62">
        <v>688.5471871184773</v>
      </c>
      <c r="CU42" s="62">
        <v>715.619120384848</v>
      </c>
      <c r="CV42" s="62">
        <v>743.6879095371819</v>
      </c>
      <c r="CW42" s="62">
        <v>772.857583657732</v>
      </c>
      <c r="CX42" s="62">
        <v>803.1221314706667</v>
      </c>
    </row>
    <row r="43" spans="1:102" ht="12.75" customHeight="1">
      <c r="A43" s="51"/>
      <c r="B43" s="51"/>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row>
    <row r="44" spans="1:102" ht="12.75" customHeight="1">
      <c r="A44" s="51" t="s">
        <v>135</v>
      </c>
      <c r="B44" s="51"/>
      <c r="C44" s="37" t="s">
        <v>136</v>
      </c>
      <c r="D44" s="70"/>
      <c r="E44" s="63">
        <v>0.041100000000000005</v>
      </c>
      <c r="F44" s="63">
        <v>0.044500000000000005</v>
      </c>
      <c r="G44" s="63">
        <v>0.048499999999999995</v>
      </c>
      <c r="H44" s="63">
        <v>0.050499999999999996</v>
      </c>
      <c r="I44" s="63">
        <v>0.0518</v>
      </c>
      <c r="J44" s="63">
        <v>0.0533</v>
      </c>
      <c r="K44" s="63">
        <v>0.0548</v>
      </c>
      <c r="L44" s="63">
        <v>0.055</v>
      </c>
      <c r="M44" s="63">
        <v>0.055</v>
      </c>
      <c r="N44" s="63">
        <v>0.055</v>
      </c>
      <c r="O44" s="63">
        <v>0.055</v>
      </c>
      <c r="P44" s="63">
        <v>0.055</v>
      </c>
      <c r="Q44" s="63">
        <v>0.055</v>
      </c>
      <c r="R44" s="63">
        <v>0.055</v>
      </c>
      <c r="S44" s="63">
        <v>0.055</v>
      </c>
      <c r="T44" s="63">
        <v>0.0565</v>
      </c>
      <c r="U44" s="63">
        <v>0.058</v>
      </c>
      <c r="V44" s="63">
        <v>0.059500000000000004</v>
      </c>
      <c r="W44" s="63">
        <v>0.06</v>
      </c>
      <c r="X44" s="63">
        <v>0.06</v>
      </c>
      <c r="Y44" s="63">
        <v>0.06</v>
      </c>
      <c r="Z44" s="63">
        <v>0.06</v>
      </c>
      <c r="AA44" s="63">
        <v>0.06</v>
      </c>
      <c r="AB44" s="63">
        <v>0.06</v>
      </c>
      <c r="AC44" s="63">
        <v>0.06</v>
      </c>
      <c r="AD44" s="63">
        <v>0.06</v>
      </c>
      <c r="AE44" s="63">
        <v>0.06</v>
      </c>
      <c r="AF44" s="63">
        <v>0.06</v>
      </c>
      <c r="AG44" s="63">
        <v>0.06</v>
      </c>
      <c r="AH44" s="63">
        <v>0.06</v>
      </c>
      <c r="AI44" s="63">
        <v>0.06</v>
      </c>
      <c r="AJ44" s="63">
        <v>0.06</v>
      </c>
      <c r="AK44" s="63">
        <v>0.06</v>
      </c>
      <c r="AL44" s="63">
        <v>0.06</v>
      </c>
      <c r="AM44" s="63">
        <v>0.06</v>
      </c>
      <c r="AN44" s="63">
        <v>0.06</v>
      </c>
      <c r="AO44" s="63">
        <v>0.06</v>
      </c>
      <c r="AP44" s="63">
        <v>0.06</v>
      </c>
      <c r="AQ44" s="63">
        <v>0.06</v>
      </c>
      <c r="AR44" s="63">
        <v>0.06</v>
      </c>
      <c r="AS44" s="63">
        <v>0.06</v>
      </c>
      <c r="AT44" s="63">
        <v>0.06</v>
      </c>
      <c r="AU44" s="63">
        <v>0.06</v>
      </c>
      <c r="AV44" s="63">
        <v>0.06</v>
      </c>
      <c r="AW44" s="63">
        <v>0.06</v>
      </c>
      <c r="AX44" s="63">
        <v>0.06</v>
      </c>
      <c r="AY44" s="63">
        <v>0.06</v>
      </c>
      <c r="AZ44" s="63">
        <v>0.06</v>
      </c>
      <c r="BA44" s="63">
        <v>0.06</v>
      </c>
      <c r="BB44" s="63">
        <v>0.06</v>
      </c>
      <c r="BC44" s="63">
        <v>0.06</v>
      </c>
      <c r="BD44" s="63">
        <v>0.06</v>
      </c>
      <c r="BE44" s="63">
        <v>0.06</v>
      </c>
      <c r="BF44" s="63">
        <v>0.06</v>
      </c>
      <c r="BG44" s="63">
        <v>0.06</v>
      </c>
      <c r="BH44" s="63">
        <v>0.06</v>
      </c>
      <c r="BI44" s="63">
        <v>0.06</v>
      </c>
      <c r="BJ44" s="63">
        <v>0.06</v>
      </c>
      <c r="BK44" s="63">
        <v>0.06</v>
      </c>
      <c r="BL44" s="63">
        <v>0.06</v>
      </c>
      <c r="BM44" s="63">
        <v>0.06</v>
      </c>
      <c r="BN44" s="63">
        <v>0.06</v>
      </c>
      <c r="BO44" s="63">
        <v>0.06</v>
      </c>
      <c r="BP44" s="63">
        <v>0.06</v>
      </c>
      <c r="BQ44" s="63">
        <v>0.06</v>
      </c>
      <c r="BR44" s="63">
        <v>0.06</v>
      </c>
      <c r="BS44" s="63">
        <v>0.06</v>
      </c>
      <c r="BT44" s="63">
        <v>0.06</v>
      </c>
      <c r="BU44" s="63">
        <v>0.06</v>
      </c>
      <c r="BV44" s="63">
        <v>0.06</v>
      </c>
      <c r="BW44" s="63">
        <v>0.06</v>
      </c>
      <c r="BX44" s="63">
        <v>0.06</v>
      </c>
      <c r="BY44" s="63">
        <v>0.06</v>
      </c>
      <c r="BZ44" s="63">
        <v>0.06</v>
      </c>
      <c r="CA44" s="63">
        <v>0.06</v>
      </c>
      <c r="CB44" s="63">
        <v>0.06</v>
      </c>
      <c r="CC44" s="63">
        <v>0.06</v>
      </c>
      <c r="CD44" s="63">
        <v>0.06</v>
      </c>
      <c r="CE44" s="63">
        <v>0.06</v>
      </c>
      <c r="CF44" s="63">
        <v>0.06</v>
      </c>
      <c r="CG44" s="63">
        <v>0.06</v>
      </c>
      <c r="CH44" s="63">
        <v>0.06</v>
      </c>
      <c r="CI44" s="63">
        <v>0.06</v>
      </c>
      <c r="CJ44" s="63">
        <v>0.06</v>
      </c>
      <c r="CK44" s="63">
        <v>0.06</v>
      </c>
      <c r="CL44" s="63">
        <v>0.06</v>
      </c>
      <c r="CM44" s="63">
        <v>0.06</v>
      </c>
      <c r="CN44" s="63">
        <v>0.06</v>
      </c>
      <c r="CO44" s="63">
        <v>0.06</v>
      </c>
      <c r="CP44" s="63">
        <v>0.06</v>
      </c>
      <c r="CQ44" s="63">
        <v>0.06</v>
      </c>
      <c r="CR44" s="63">
        <v>0.06</v>
      </c>
      <c r="CS44" s="63">
        <v>0.06</v>
      </c>
      <c r="CT44" s="63">
        <v>0.06</v>
      </c>
      <c r="CU44" s="63">
        <v>0.06</v>
      </c>
      <c r="CV44" s="63">
        <v>0.06</v>
      </c>
      <c r="CW44" s="63">
        <v>0.06</v>
      </c>
      <c r="CX44" s="63">
        <v>0.06</v>
      </c>
    </row>
    <row r="45" spans="1:102" ht="12.75" customHeight="1">
      <c r="A45" s="51"/>
      <c r="B45" s="51"/>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row>
    <row r="46" spans="1:98" ht="12.75" customHeight="1">
      <c r="A46" s="43" t="s">
        <v>59</v>
      </c>
      <c r="B46" s="46"/>
      <c r="C46" s="35" t="s">
        <v>61</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row>
    <row r="47" spans="1:102" ht="12.75" customHeight="1">
      <c r="A47" s="49" t="s">
        <v>21</v>
      </c>
      <c r="B47" s="52"/>
      <c r="C47" s="37" t="s">
        <v>203</v>
      </c>
      <c r="D47" s="37"/>
      <c r="E47" s="61">
        <f>E$40-E$42</f>
        <v>221.395</v>
      </c>
      <c r="F47" s="61">
        <f aca="true" t="shared" si="6" ref="F47:BQ47">F$40-F$42</f>
        <v>231.20600000000002</v>
      </c>
      <c r="G47" s="61">
        <f t="shared" si="6"/>
        <v>241.891</v>
      </c>
      <c r="H47" s="61">
        <f t="shared" si="6"/>
        <v>252.045</v>
      </c>
      <c r="I47" s="61">
        <f t="shared" si="6"/>
        <v>261.043</v>
      </c>
      <c r="J47" s="61">
        <f t="shared" si="6"/>
        <v>272.1164912539456</v>
      </c>
      <c r="K47" s="61">
        <f t="shared" si="6"/>
        <v>283.9552806785704</v>
      </c>
      <c r="L47" s="61">
        <f t="shared" si="6"/>
        <v>296.57290285486863</v>
      </c>
      <c r="M47" s="61">
        <f t="shared" si="6"/>
        <v>309.5552451220799</v>
      </c>
      <c r="N47" s="61">
        <f t="shared" si="6"/>
        <v>323.0877728698677</v>
      </c>
      <c r="O47" s="61">
        <f t="shared" si="6"/>
        <v>337.0379376166302</v>
      </c>
      <c r="P47" s="61">
        <f t="shared" si="6"/>
        <v>351.5358804521955</v>
      </c>
      <c r="Q47" s="61">
        <f t="shared" si="6"/>
        <v>366.4101537348439</v>
      </c>
      <c r="R47" s="61">
        <f t="shared" si="6"/>
        <v>381.66828649604963</v>
      </c>
      <c r="S47" s="61">
        <f t="shared" si="6"/>
        <v>397.36651588085397</v>
      </c>
      <c r="T47" s="61">
        <f t="shared" si="6"/>
        <v>413.6301962364637</v>
      </c>
      <c r="U47" s="61">
        <f t="shared" si="6"/>
        <v>430.43972825489567</v>
      </c>
      <c r="V47" s="61">
        <f t="shared" si="6"/>
        <v>447.8723871098474</v>
      </c>
      <c r="W47" s="61">
        <f t="shared" si="6"/>
        <v>465.96845747650906</v>
      </c>
      <c r="X47" s="61">
        <f t="shared" si="6"/>
        <v>484.70154677340145</v>
      </c>
      <c r="Y47" s="61">
        <f t="shared" si="6"/>
        <v>504.1445230008903</v>
      </c>
      <c r="Z47" s="61">
        <f t="shared" si="6"/>
        <v>524.3054047775713</v>
      </c>
      <c r="AA47" s="61">
        <f t="shared" si="6"/>
        <v>545.1893618389536</v>
      </c>
      <c r="AB47" s="61">
        <f t="shared" si="6"/>
        <v>566.9133837067684</v>
      </c>
      <c r="AC47" s="61">
        <f t="shared" si="6"/>
        <v>589.5843555676976</v>
      </c>
      <c r="AD47" s="61">
        <f t="shared" si="6"/>
        <v>613.2848962985433</v>
      </c>
      <c r="AE47" s="61">
        <f t="shared" si="6"/>
        <v>638.1212853683181</v>
      </c>
      <c r="AF47" s="61">
        <f t="shared" si="6"/>
        <v>664.071780635789</v>
      </c>
      <c r="AG47" s="61">
        <f t="shared" si="6"/>
        <v>691.1469687287254</v>
      </c>
      <c r="AH47" s="61">
        <f t="shared" si="6"/>
        <v>719.4181040020809</v>
      </c>
      <c r="AI47" s="61">
        <f t="shared" si="6"/>
        <v>748.7939773398343</v>
      </c>
      <c r="AJ47" s="61">
        <f t="shared" si="6"/>
        <v>779.3098290381213</v>
      </c>
      <c r="AK47" s="61">
        <f t="shared" si="6"/>
        <v>810.8866032715001</v>
      </c>
      <c r="AL47" s="61">
        <f t="shared" si="6"/>
        <v>843.5640297381881</v>
      </c>
      <c r="AM47" s="61">
        <f t="shared" si="6"/>
        <v>877.3189503912977</v>
      </c>
      <c r="AN47" s="61">
        <f t="shared" si="6"/>
        <v>912.1616903818752</v>
      </c>
      <c r="AO47" s="61">
        <f t="shared" si="6"/>
        <v>948.137817807405</v>
      </c>
      <c r="AP47" s="61">
        <f t="shared" si="6"/>
        <v>985.2267973162404</v>
      </c>
      <c r="AQ47" s="61">
        <f t="shared" si="6"/>
        <v>1023.4560476813524</v>
      </c>
      <c r="AR47" s="61">
        <f t="shared" si="6"/>
        <v>1062.7205722203244</v>
      </c>
      <c r="AS47" s="61">
        <f t="shared" si="6"/>
        <v>1103.2312933989897</v>
      </c>
      <c r="AT47" s="61">
        <f t="shared" si="6"/>
        <v>1144.8428403765913</v>
      </c>
      <c r="AU47" s="61">
        <f t="shared" si="6"/>
        <v>1187.6466509695501</v>
      </c>
      <c r="AV47" s="61">
        <f t="shared" si="6"/>
        <v>1231.8975781905622</v>
      </c>
      <c r="AW47" s="61">
        <f t="shared" si="6"/>
        <v>1277.702927450869</v>
      </c>
      <c r="AX47" s="61">
        <f t="shared" si="6"/>
        <v>1325.0864163756853</v>
      </c>
      <c r="AY47" s="61">
        <f t="shared" si="6"/>
        <v>1374.206936907536</v>
      </c>
      <c r="AZ47" s="61">
        <f t="shared" si="6"/>
        <v>1425.0587031792675</v>
      </c>
      <c r="BA47" s="61">
        <f t="shared" si="6"/>
        <v>1477.9957135063373</v>
      </c>
      <c r="BB47" s="61">
        <f t="shared" si="6"/>
        <v>1532.8658417582592</v>
      </c>
      <c r="BC47" s="61">
        <f t="shared" si="6"/>
        <v>1589.8921907179338</v>
      </c>
      <c r="BD47" s="61">
        <f t="shared" si="6"/>
        <v>1648.834702500469</v>
      </c>
      <c r="BE47" s="61">
        <f t="shared" si="6"/>
        <v>1710.1213974101142</v>
      </c>
      <c r="BF47" s="61">
        <f t="shared" si="6"/>
        <v>1773.835694291338</v>
      </c>
      <c r="BG47" s="61">
        <f t="shared" si="6"/>
        <v>1839.8688706563416</v>
      </c>
      <c r="BH47" s="61">
        <f t="shared" si="6"/>
        <v>1908.1505445293637</v>
      </c>
      <c r="BI47" s="61">
        <f t="shared" si="6"/>
        <v>1978.9522859934518</v>
      </c>
      <c r="BJ47" s="61">
        <f t="shared" si="6"/>
        <v>2052.1602415067446</v>
      </c>
      <c r="BK47" s="61">
        <f t="shared" si="6"/>
        <v>2127.6699462372067</v>
      </c>
      <c r="BL47" s="61">
        <f t="shared" si="6"/>
        <v>2205.597177654363</v>
      </c>
      <c r="BM47" s="61">
        <f t="shared" si="6"/>
        <v>2286.1710144605654</v>
      </c>
      <c r="BN47" s="61">
        <f t="shared" si="6"/>
        <v>2369.4917481798466</v>
      </c>
      <c r="BO47" s="61">
        <f t="shared" si="6"/>
        <v>2455.9062712614614</v>
      </c>
      <c r="BP47" s="61">
        <f t="shared" si="6"/>
        <v>2545.6159160493817</v>
      </c>
      <c r="BQ47" s="61">
        <f t="shared" si="6"/>
        <v>2638.556001170761</v>
      </c>
      <c r="BR47" s="61">
        <f aca="true" t="shared" si="7" ref="BR47:CX47">BR$40-BR$42</f>
        <v>2734.9727534413514</v>
      </c>
      <c r="BS47" s="61">
        <f t="shared" si="7"/>
        <v>2835.047646835754</v>
      </c>
      <c r="BT47" s="61">
        <f t="shared" si="7"/>
        <v>2938.760074776651</v>
      </c>
      <c r="BU47" s="61">
        <f t="shared" si="7"/>
        <v>3046.2497038592846</v>
      </c>
      <c r="BV47" s="61">
        <f t="shared" si="7"/>
        <v>3157.573596310337</v>
      </c>
      <c r="BW47" s="61">
        <f t="shared" si="7"/>
        <v>3272.8534306685506</v>
      </c>
      <c r="BX47" s="61">
        <f t="shared" si="7"/>
        <v>3392.2229098571106</v>
      </c>
      <c r="BY47" s="61">
        <f t="shared" si="7"/>
        <v>3515.827748145556</v>
      </c>
      <c r="BZ47" s="61">
        <f t="shared" si="7"/>
        <v>3643.8322375001358</v>
      </c>
      <c r="CA47" s="61">
        <f t="shared" si="7"/>
        <v>3776.430061988965</v>
      </c>
      <c r="CB47" s="61">
        <f t="shared" si="7"/>
        <v>3913.8646103962305</v>
      </c>
      <c r="CC47" s="61">
        <f t="shared" si="7"/>
        <v>4056.114579651817</v>
      </c>
      <c r="CD47" s="61">
        <f t="shared" si="7"/>
        <v>4203.581263904608</v>
      </c>
      <c r="CE47" s="61">
        <f t="shared" si="7"/>
        <v>4356.243153572416</v>
      </c>
      <c r="CF47" s="61">
        <f t="shared" si="7"/>
        <v>4514.755705321569</v>
      </c>
      <c r="CG47" s="61">
        <f t="shared" si="7"/>
        <v>4678.909983824247</v>
      </c>
      <c r="CH47" s="61">
        <f t="shared" si="7"/>
        <v>4849.153263142004</v>
      </c>
      <c r="CI47" s="61">
        <f t="shared" si="7"/>
        <v>5025.849730069084</v>
      </c>
      <c r="CJ47" s="61">
        <f t="shared" si="7"/>
        <v>5208.9833321714805</v>
      </c>
      <c r="CK47" s="61">
        <f t="shared" si="7"/>
        <v>5399.021167146119</v>
      </c>
      <c r="CL47" s="61">
        <f t="shared" si="7"/>
        <v>5596.233355409383</v>
      </c>
      <c r="CM47" s="61">
        <f t="shared" si="7"/>
        <v>5800.520393473233</v>
      </c>
      <c r="CN47" s="61">
        <f t="shared" si="7"/>
        <v>6012.59486453037</v>
      </c>
      <c r="CO47" s="61">
        <f t="shared" si="7"/>
        <v>6232.3642563620615</v>
      </c>
      <c r="CP47" s="61">
        <f t="shared" si="7"/>
        <v>6460.20280036054</v>
      </c>
      <c r="CQ47" s="61">
        <f t="shared" si="7"/>
        <v>6696.245425320378</v>
      </c>
      <c r="CR47" s="61">
        <f t="shared" si="7"/>
        <v>6940.920914434476</v>
      </c>
      <c r="CS47" s="61">
        <f t="shared" si="7"/>
        <v>7194.352268131235</v>
      </c>
      <c r="CT47" s="61">
        <f t="shared" si="7"/>
        <v>7457.043224317269</v>
      </c>
      <c r="CU47" s="61">
        <f t="shared" si="7"/>
        <v>7728.982824295968</v>
      </c>
      <c r="CV47" s="61">
        <f t="shared" si="7"/>
        <v>8011.033186241379</v>
      </c>
      <c r="CW47" s="61">
        <f t="shared" si="7"/>
        <v>8302.870630994239</v>
      </c>
      <c r="CX47" s="61">
        <f t="shared" si="7"/>
        <v>8605.367134236936</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M82"/>
  <sheetViews>
    <sheetView zoomScalePageLayoutView="0" workbookViewId="0" topLeftCell="A1">
      <pane xSplit="1" ySplit="2" topLeftCell="CH3" activePane="bottomRight" state="frozen"/>
      <selection pane="topLeft" activeCell="A1" sqref="A1"/>
      <selection pane="topRight" activeCell="E1" sqref="E1"/>
      <selection pane="bottomLeft" activeCell="A9" sqref="A9"/>
      <selection pane="bottomRight" activeCell="Q41" sqref="Q41"/>
    </sheetView>
  </sheetViews>
  <sheetFormatPr defaultColWidth="9.33203125" defaultRowHeight="10.5"/>
  <cols>
    <col min="1" max="1" width="75.66015625" style="73" customWidth="1"/>
    <col min="2" max="143" width="9.66015625" style="73" customWidth="1"/>
    <col min="144" max="16384" width="9.33203125" style="73" customWidth="1"/>
  </cols>
  <sheetData>
    <row r="1" spans="1:143" ht="12.75">
      <c r="A1" s="71"/>
      <c r="B1" s="71"/>
      <c r="C1" s="72" t="s">
        <v>0</v>
      </c>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row>
    <row r="2" spans="1:143" ht="12.75">
      <c r="A2" s="74" t="s">
        <v>206</v>
      </c>
      <c r="B2" s="75">
        <f>Input!E$27-1</f>
        <v>2013</v>
      </c>
      <c r="C2" s="76">
        <f>B$2+1</f>
        <v>2014</v>
      </c>
      <c r="D2" s="76">
        <f aca="true" t="shared" si="0" ref="D2:BO2">C$2+1</f>
        <v>2015</v>
      </c>
      <c r="E2" s="76">
        <f t="shared" si="0"/>
        <v>2016</v>
      </c>
      <c r="F2" s="76">
        <f t="shared" si="0"/>
        <v>2017</v>
      </c>
      <c r="G2" s="76">
        <f t="shared" si="0"/>
        <v>2018</v>
      </c>
      <c r="H2" s="76">
        <f t="shared" si="0"/>
        <v>2019</v>
      </c>
      <c r="I2" s="76">
        <f t="shared" si="0"/>
        <v>2020</v>
      </c>
      <c r="J2" s="76">
        <f t="shared" si="0"/>
        <v>2021</v>
      </c>
      <c r="K2" s="76">
        <f t="shared" si="0"/>
        <v>2022</v>
      </c>
      <c r="L2" s="76">
        <f t="shared" si="0"/>
        <v>2023</v>
      </c>
      <c r="M2" s="76">
        <f t="shared" si="0"/>
        <v>2024</v>
      </c>
      <c r="N2" s="76">
        <f t="shared" si="0"/>
        <v>2025</v>
      </c>
      <c r="O2" s="76">
        <f t="shared" si="0"/>
        <v>2026</v>
      </c>
      <c r="P2" s="76">
        <f t="shared" si="0"/>
        <v>2027</v>
      </c>
      <c r="Q2" s="76">
        <f t="shared" si="0"/>
        <v>2028</v>
      </c>
      <c r="R2" s="76">
        <f t="shared" si="0"/>
        <v>2029</v>
      </c>
      <c r="S2" s="76">
        <f t="shared" si="0"/>
        <v>2030</v>
      </c>
      <c r="T2" s="76">
        <f t="shared" si="0"/>
        <v>2031</v>
      </c>
      <c r="U2" s="76">
        <f t="shared" si="0"/>
        <v>2032</v>
      </c>
      <c r="V2" s="76">
        <f t="shared" si="0"/>
        <v>2033</v>
      </c>
      <c r="W2" s="76">
        <f t="shared" si="0"/>
        <v>2034</v>
      </c>
      <c r="X2" s="76">
        <f t="shared" si="0"/>
        <v>2035</v>
      </c>
      <c r="Y2" s="76">
        <f t="shared" si="0"/>
        <v>2036</v>
      </c>
      <c r="Z2" s="76">
        <f t="shared" si="0"/>
        <v>2037</v>
      </c>
      <c r="AA2" s="76">
        <f t="shared" si="0"/>
        <v>2038</v>
      </c>
      <c r="AB2" s="76">
        <f t="shared" si="0"/>
        <v>2039</v>
      </c>
      <c r="AC2" s="76">
        <f t="shared" si="0"/>
        <v>2040</v>
      </c>
      <c r="AD2" s="76">
        <f t="shared" si="0"/>
        <v>2041</v>
      </c>
      <c r="AE2" s="76">
        <f t="shared" si="0"/>
        <v>2042</v>
      </c>
      <c r="AF2" s="76">
        <f t="shared" si="0"/>
        <v>2043</v>
      </c>
      <c r="AG2" s="76">
        <f t="shared" si="0"/>
        <v>2044</v>
      </c>
      <c r="AH2" s="76">
        <f t="shared" si="0"/>
        <v>2045</v>
      </c>
      <c r="AI2" s="76">
        <f t="shared" si="0"/>
        <v>2046</v>
      </c>
      <c r="AJ2" s="76">
        <f t="shared" si="0"/>
        <v>2047</v>
      </c>
      <c r="AK2" s="76">
        <f t="shared" si="0"/>
        <v>2048</v>
      </c>
      <c r="AL2" s="76">
        <f t="shared" si="0"/>
        <v>2049</v>
      </c>
      <c r="AM2" s="76">
        <f t="shared" si="0"/>
        <v>2050</v>
      </c>
      <c r="AN2" s="76">
        <f t="shared" si="0"/>
        <v>2051</v>
      </c>
      <c r="AO2" s="76">
        <f t="shared" si="0"/>
        <v>2052</v>
      </c>
      <c r="AP2" s="76">
        <f t="shared" si="0"/>
        <v>2053</v>
      </c>
      <c r="AQ2" s="76">
        <f t="shared" si="0"/>
        <v>2054</v>
      </c>
      <c r="AR2" s="76">
        <f t="shared" si="0"/>
        <v>2055</v>
      </c>
      <c r="AS2" s="76">
        <f t="shared" si="0"/>
        <v>2056</v>
      </c>
      <c r="AT2" s="76">
        <f t="shared" si="0"/>
        <v>2057</v>
      </c>
      <c r="AU2" s="76">
        <f t="shared" si="0"/>
        <v>2058</v>
      </c>
      <c r="AV2" s="76">
        <f t="shared" si="0"/>
        <v>2059</v>
      </c>
      <c r="AW2" s="76">
        <f t="shared" si="0"/>
        <v>2060</v>
      </c>
      <c r="AX2" s="76">
        <f t="shared" si="0"/>
        <v>2061</v>
      </c>
      <c r="AY2" s="76">
        <f t="shared" si="0"/>
        <v>2062</v>
      </c>
      <c r="AZ2" s="76">
        <f t="shared" si="0"/>
        <v>2063</v>
      </c>
      <c r="BA2" s="76">
        <f t="shared" si="0"/>
        <v>2064</v>
      </c>
      <c r="BB2" s="76">
        <f t="shared" si="0"/>
        <v>2065</v>
      </c>
      <c r="BC2" s="76">
        <f t="shared" si="0"/>
        <v>2066</v>
      </c>
      <c r="BD2" s="76">
        <f t="shared" si="0"/>
        <v>2067</v>
      </c>
      <c r="BE2" s="76">
        <f t="shared" si="0"/>
        <v>2068</v>
      </c>
      <c r="BF2" s="76">
        <f t="shared" si="0"/>
        <v>2069</v>
      </c>
      <c r="BG2" s="76">
        <f t="shared" si="0"/>
        <v>2070</v>
      </c>
      <c r="BH2" s="76">
        <f t="shared" si="0"/>
        <v>2071</v>
      </c>
      <c r="BI2" s="76">
        <f t="shared" si="0"/>
        <v>2072</v>
      </c>
      <c r="BJ2" s="76">
        <f t="shared" si="0"/>
        <v>2073</v>
      </c>
      <c r="BK2" s="76">
        <f t="shared" si="0"/>
        <v>2074</v>
      </c>
      <c r="BL2" s="76">
        <f t="shared" si="0"/>
        <v>2075</v>
      </c>
      <c r="BM2" s="76">
        <f t="shared" si="0"/>
        <v>2076</v>
      </c>
      <c r="BN2" s="76">
        <f t="shared" si="0"/>
        <v>2077</v>
      </c>
      <c r="BO2" s="76">
        <f t="shared" si="0"/>
        <v>2078</v>
      </c>
      <c r="BP2" s="76">
        <f aca="true" t="shared" si="1" ref="BP2:EA2">BO$2+1</f>
        <v>2079</v>
      </c>
      <c r="BQ2" s="76">
        <f t="shared" si="1"/>
        <v>2080</v>
      </c>
      <c r="BR2" s="76">
        <f t="shared" si="1"/>
        <v>2081</v>
      </c>
      <c r="BS2" s="76">
        <f t="shared" si="1"/>
        <v>2082</v>
      </c>
      <c r="BT2" s="76">
        <f t="shared" si="1"/>
        <v>2083</v>
      </c>
      <c r="BU2" s="76">
        <f t="shared" si="1"/>
        <v>2084</v>
      </c>
      <c r="BV2" s="76">
        <f t="shared" si="1"/>
        <v>2085</v>
      </c>
      <c r="BW2" s="76">
        <f t="shared" si="1"/>
        <v>2086</v>
      </c>
      <c r="BX2" s="76">
        <f t="shared" si="1"/>
        <v>2087</v>
      </c>
      <c r="BY2" s="76">
        <f t="shared" si="1"/>
        <v>2088</v>
      </c>
      <c r="BZ2" s="76">
        <f t="shared" si="1"/>
        <v>2089</v>
      </c>
      <c r="CA2" s="76">
        <f t="shared" si="1"/>
        <v>2090</v>
      </c>
      <c r="CB2" s="76">
        <f t="shared" si="1"/>
        <v>2091</v>
      </c>
      <c r="CC2" s="76">
        <f t="shared" si="1"/>
        <v>2092</v>
      </c>
      <c r="CD2" s="76">
        <f t="shared" si="1"/>
        <v>2093</v>
      </c>
      <c r="CE2" s="76">
        <f t="shared" si="1"/>
        <v>2094</v>
      </c>
      <c r="CF2" s="76">
        <f t="shared" si="1"/>
        <v>2095</v>
      </c>
      <c r="CG2" s="76">
        <f t="shared" si="1"/>
        <v>2096</v>
      </c>
      <c r="CH2" s="76">
        <f t="shared" si="1"/>
        <v>2097</v>
      </c>
      <c r="CI2" s="76">
        <f t="shared" si="1"/>
        <v>2098</v>
      </c>
      <c r="CJ2" s="76">
        <f t="shared" si="1"/>
        <v>2099</v>
      </c>
      <c r="CK2" s="76">
        <f t="shared" si="1"/>
        <v>2100</v>
      </c>
      <c r="CL2" s="76">
        <f t="shared" si="1"/>
        <v>2101</v>
      </c>
      <c r="CM2" s="76">
        <f t="shared" si="1"/>
        <v>2102</v>
      </c>
      <c r="CN2" s="76">
        <f t="shared" si="1"/>
        <v>2103</v>
      </c>
      <c r="CO2" s="76">
        <f t="shared" si="1"/>
        <v>2104</v>
      </c>
      <c r="CP2" s="76">
        <f t="shared" si="1"/>
        <v>2105</v>
      </c>
      <c r="CQ2" s="76">
        <f t="shared" si="1"/>
        <v>2106</v>
      </c>
      <c r="CR2" s="76">
        <f t="shared" si="1"/>
        <v>2107</v>
      </c>
      <c r="CS2" s="76">
        <f t="shared" si="1"/>
        <v>2108</v>
      </c>
      <c r="CT2" s="76">
        <f t="shared" si="1"/>
        <v>2109</v>
      </c>
      <c r="CU2" s="76">
        <f t="shared" si="1"/>
        <v>2110</v>
      </c>
      <c r="CV2" s="76">
        <f t="shared" si="1"/>
        <v>2111</v>
      </c>
      <c r="CW2" s="76">
        <f t="shared" si="1"/>
        <v>2112</v>
      </c>
      <c r="CX2" s="76">
        <f t="shared" si="1"/>
        <v>2113</v>
      </c>
      <c r="CY2" s="76">
        <f t="shared" si="1"/>
        <v>2114</v>
      </c>
      <c r="CZ2" s="76">
        <f t="shared" si="1"/>
        <v>2115</v>
      </c>
      <c r="DA2" s="76">
        <f t="shared" si="1"/>
        <v>2116</v>
      </c>
      <c r="DB2" s="76">
        <f t="shared" si="1"/>
        <v>2117</v>
      </c>
      <c r="DC2" s="76">
        <f t="shared" si="1"/>
        <v>2118</v>
      </c>
      <c r="DD2" s="76">
        <f t="shared" si="1"/>
        <v>2119</v>
      </c>
      <c r="DE2" s="76">
        <f t="shared" si="1"/>
        <v>2120</v>
      </c>
      <c r="DF2" s="76">
        <f t="shared" si="1"/>
        <v>2121</v>
      </c>
      <c r="DG2" s="76">
        <f t="shared" si="1"/>
        <v>2122</v>
      </c>
      <c r="DH2" s="76">
        <f t="shared" si="1"/>
        <v>2123</v>
      </c>
      <c r="DI2" s="76">
        <f t="shared" si="1"/>
        <v>2124</v>
      </c>
      <c r="DJ2" s="76">
        <f t="shared" si="1"/>
        <v>2125</v>
      </c>
      <c r="DK2" s="76">
        <f t="shared" si="1"/>
        <v>2126</v>
      </c>
      <c r="DL2" s="76">
        <f t="shared" si="1"/>
        <v>2127</v>
      </c>
      <c r="DM2" s="76">
        <f t="shared" si="1"/>
        <v>2128</v>
      </c>
      <c r="DN2" s="76">
        <f t="shared" si="1"/>
        <v>2129</v>
      </c>
      <c r="DO2" s="76">
        <f t="shared" si="1"/>
        <v>2130</v>
      </c>
      <c r="DP2" s="76">
        <f t="shared" si="1"/>
        <v>2131</v>
      </c>
      <c r="DQ2" s="76">
        <f t="shared" si="1"/>
        <v>2132</v>
      </c>
      <c r="DR2" s="76">
        <f t="shared" si="1"/>
        <v>2133</v>
      </c>
      <c r="DS2" s="76">
        <f t="shared" si="1"/>
        <v>2134</v>
      </c>
      <c r="DT2" s="76">
        <f t="shared" si="1"/>
        <v>2135</v>
      </c>
      <c r="DU2" s="76">
        <f t="shared" si="1"/>
        <v>2136</v>
      </c>
      <c r="DV2" s="76">
        <f t="shared" si="1"/>
        <v>2137</v>
      </c>
      <c r="DW2" s="76">
        <f t="shared" si="1"/>
        <v>2138</v>
      </c>
      <c r="DX2" s="76">
        <f t="shared" si="1"/>
        <v>2139</v>
      </c>
      <c r="DY2" s="76">
        <f t="shared" si="1"/>
        <v>2140</v>
      </c>
      <c r="DZ2" s="76">
        <f t="shared" si="1"/>
        <v>2141</v>
      </c>
      <c r="EA2" s="76">
        <f t="shared" si="1"/>
        <v>2142</v>
      </c>
      <c r="EB2" s="76">
        <f aca="true" t="shared" si="2" ref="EB2:EM2">EA$2+1</f>
        <v>2143</v>
      </c>
      <c r="EC2" s="76">
        <f t="shared" si="2"/>
        <v>2144</v>
      </c>
      <c r="ED2" s="76">
        <f t="shared" si="2"/>
        <v>2145</v>
      </c>
      <c r="EE2" s="76">
        <f t="shared" si="2"/>
        <v>2146</v>
      </c>
      <c r="EF2" s="76">
        <f t="shared" si="2"/>
        <v>2147</v>
      </c>
      <c r="EG2" s="76">
        <f t="shared" si="2"/>
        <v>2148</v>
      </c>
      <c r="EH2" s="76">
        <f t="shared" si="2"/>
        <v>2149</v>
      </c>
      <c r="EI2" s="76">
        <f t="shared" si="2"/>
        <v>2150</v>
      </c>
      <c r="EJ2" s="76">
        <f t="shared" si="2"/>
        <v>2151</v>
      </c>
      <c r="EK2" s="76">
        <f t="shared" si="2"/>
        <v>2152</v>
      </c>
      <c r="EL2" s="76">
        <f t="shared" si="2"/>
        <v>2153</v>
      </c>
      <c r="EM2" s="76">
        <f t="shared" si="2"/>
        <v>2154</v>
      </c>
    </row>
    <row r="3" spans="1:143" ht="12.75">
      <c r="A3" s="77" t="s">
        <v>20</v>
      </c>
      <c r="B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row>
    <row r="4" spans="1:143" ht="12.75">
      <c r="A4" s="72" t="s">
        <v>53</v>
      </c>
      <c r="B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row>
    <row r="5" spans="1:143" ht="12.75">
      <c r="A5" s="71" t="s">
        <v>1</v>
      </c>
      <c r="B5" s="71"/>
      <c r="C5" s="79">
        <f>Input!E$40</f>
        <v>230.717</v>
      </c>
      <c r="D5" s="79">
        <f>Input!F$40</f>
        <v>241.09</v>
      </c>
      <c r="E5" s="79">
        <f>Input!G$40</f>
        <v>252.307</v>
      </c>
      <c r="F5" s="79">
        <f>Input!H$40</f>
        <v>262.989</v>
      </c>
      <c r="G5" s="79">
        <f>Input!I$40</f>
        <v>272.612</v>
      </c>
      <c r="H5" s="79">
        <f>Input!J$40</f>
        <v>284.3766808940311</v>
      </c>
      <c r="I5" s="79">
        <f>Input!K$40</f>
        <v>296.8807732725533</v>
      </c>
      <c r="J5" s="79">
        <f>Input!L$40</f>
        <v>310.2905854779234</v>
      </c>
      <c r="K5" s="79">
        <f>Input!M$40</f>
        <v>324.2218854792769</v>
      </c>
      <c r="L5" s="79">
        <f>Input!N$40</f>
        <v>338.7563088565664</v>
      </c>
      <c r="M5" s="79">
        <f>Input!O$40</f>
        <v>353.79816241485963</v>
      </c>
      <c r="N5" s="79">
        <f>Input!P$40</f>
        <v>369.4478304708407</v>
      </c>
      <c r="O5" s="79">
        <f>Input!Q$40</f>
        <v>385.5667456438617</v>
      </c>
      <c r="P5" s="79">
        <f>Input!R$40</f>
        <v>402.14307103522134</v>
      </c>
      <c r="Q5" s="79">
        <f>Input!S$40</f>
        <v>419.21084999595246</v>
      </c>
      <c r="R5" s="79">
        <f>Input!T$40</f>
        <v>436.8675522270622</v>
      </c>
      <c r="S5" s="79">
        <f>Input!U$40</f>
        <v>455.0802375924988</v>
      </c>
      <c r="T5" s="79">
        <f>Input!V$40</f>
        <v>473.9505763520153</v>
      </c>
      <c r="U5" s="79">
        <f>Input!W$40</f>
        <v>493.52145764791015</v>
      </c>
      <c r="V5" s="79">
        <f>Input!X$40</f>
        <v>513.7918916013991</v>
      </c>
      <c r="W5" s="79">
        <f>Input!Y$40</f>
        <v>534.8456310747214</v>
      </c>
      <c r="X5" s="79">
        <f>Input!Z$40</f>
        <v>556.6511632489984</v>
      </c>
      <c r="Y5" s="79">
        <f>Input!AA$40</f>
        <v>579.2710792173729</v>
      </c>
      <c r="Z5" s="79">
        <f>Input!AB$40</f>
        <v>602.761955642035</v>
      </c>
      <c r="AA5" s="79">
        <f>Input!AC$40</f>
        <v>627.1727086635644</v>
      </c>
      <c r="AB5" s="79">
        <f>Input!AD$40</f>
        <v>652.5991323143878</v>
      </c>
      <c r="AC5" s="79">
        <f>Input!AE$40</f>
        <v>679.1469029631594</v>
      </c>
      <c r="AD5" s="79">
        <f>Input!AF$40</f>
        <v>706.7906111184435</v>
      </c>
      <c r="AE5" s="79">
        <f>Input!AG$40</f>
        <v>735.6046539189739</v>
      </c>
      <c r="AF5" s="79">
        <f>Input!AH$40</f>
        <v>765.6370126539454</v>
      </c>
      <c r="AG5" s="79">
        <f>Input!AI$40</f>
        <v>796.8756053731342</v>
      </c>
      <c r="AH5" s="79">
        <f>Input!AJ$40</f>
        <v>829.357579808478</v>
      </c>
      <c r="AI5" s="79">
        <f>Input!AK$40</f>
        <v>863.0043494640374</v>
      </c>
      <c r="AJ5" s="79">
        <f>Input!AL$40</f>
        <v>897.8786493533746</v>
      </c>
      <c r="AK5" s="79">
        <f>Input!AM$40</f>
        <v>933.9856195793418</v>
      </c>
      <c r="AL5" s="79">
        <f>Input!AN$40</f>
        <v>971.2867024094551</v>
      </c>
      <c r="AM5" s="79">
        <f>Input!AO$40</f>
        <v>1009.8478059915853</v>
      </c>
      <c r="AN5" s="94">
        <f>Input!AP$40</f>
        <v>1049.6678407698967</v>
      </c>
      <c r="AO5" s="94">
        <f>Input!AQ$40</f>
        <v>1090.7718916801055</v>
      </c>
      <c r="AP5" s="94">
        <f>Input!AR$40</f>
        <v>1133.1703530899802</v>
      </c>
      <c r="AQ5" s="94">
        <f>Input!AS$40</f>
        <v>1177.0460570482387</v>
      </c>
      <c r="AR5" s="94">
        <f>Input!AT$40</f>
        <v>1222.3202730788457</v>
      </c>
      <c r="AS5" s="94">
        <f>Input!AU$40</f>
        <v>1269.0503934090516</v>
      </c>
      <c r="AT5" s="94">
        <f>Input!AV$40</f>
        <v>1317.3095646250797</v>
      </c>
      <c r="AU5" s="94">
        <f>Input!AW$40</f>
        <v>1367.2938819012775</v>
      </c>
      <c r="AV5" s="94">
        <f>Input!AX$40</f>
        <v>1418.9876800212314</v>
      </c>
      <c r="AW5" s="94">
        <f>Input!AY$40</f>
        <v>1472.6272890551552</v>
      </c>
      <c r="AX5" s="94">
        <f>Input!AZ$40</f>
        <v>1528.1414735604922</v>
      </c>
      <c r="AY5" s="94">
        <f>Input!BA$40</f>
        <v>1585.8410616553927</v>
      </c>
      <c r="AZ5" s="94">
        <f>Input!BB$40</f>
        <v>1645.6801251092409</v>
      </c>
      <c r="BA5" s="94">
        <f>Input!BC$40</f>
        <v>1707.8348267866802</v>
      </c>
      <c r="BB5" s="94">
        <f>Input!BD$40</f>
        <v>1772.268202802698</v>
      </c>
      <c r="BC5" s="94">
        <f>Input!BE$40</f>
        <v>1839.188848785278</v>
      </c>
      <c r="BD5" s="94">
        <f>Input!BF$40</f>
        <v>1908.6027756663414</v>
      </c>
      <c r="BE5" s="94">
        <f>Input!BG$40</f>
        <v>1980.601811170456</v>
      </c>
      <c r="BF5" s="94">
        <f>Input!BH$40</f>
        <v>2055.22587720437</v>
      </c>
      <c r="BG5" s="94">
        <f>Input!BI$40</f>
        <v>2132.5931902889047</v>
      </c>
      <c r="BH5" s="94">
        <f>Input!BJ$40</f>
        <v>2212.730032156816</v>
      </c>
      <c r="BI5" s="94">
        <f>Input!BK$40</f>
        <v>2295.6627527551973</v>
      </c>
      <c r="BJ5" s="94">
        <f>Input!BL$40</f>
        <v>2381.4887219455245</v>
      </c>
      <c r="BK5" s="94">
        <f>Input!BM$40</f>
        <v>2470.1409948785217</v>
      </c>
      <c r="BL5" s="94">
        <f>Input!BN$40</f>
        <v>2561.872892699637</v>
      </c>
      <c r="BM5" s="94">
        <f>Input!BO$40</f>
        <v>2656.846509891192</v>
      </c>
      <c r="BN5" s="94">
        <f>Input!BP$40</f>
        <v>2755.227601071448</v>
      </c>
      <c r="BO5" s="94">
        <f>Input!BQ$40</f>
        <v>2857.109502602268</v>
      </c>
      <c r="BP5" s="94">
        <f>Input!BR$40</f>
        <v>2962.759690004455</v>
      </c>
      <c r="BQ5" s="94">
        <f>Input!BS$40</f>
        <v>3072.3804992309865</v>
      </c>
      <c r="BR5" s="94">
        <f>Input!BT$40</f>
        <v>3185.9741989166087</v>
      </c>
      <c r="BS5" s="94">
        <f>Input!BU$40</f>
        <v>3303.6916866161446</v>
      </c>
      <c r="BT5" s="94">
        <f>Input!BV$40</f>
        <v>3425.6302822431544</v>
      </c>
      <c r="BU5" s="94">
        <f>Input!BW$40</f>
        <v>3551.9267525149417</v>
      </c>
      <c r="BV5" s="94">
        <f>Input!BX$40</f>
        <v>3682.732076372745</v>
      </c>
      <c r="BW5" s="94">
        <f>Input!BY$40</f>
        <v>3818.2244390661517</v>
      </c>
      <c r="BX5" s="94">
        <f>Input!BZ$40</f>
        <v>3958.578914186788</v>
      </c>
      <c r="BY5" s="94">
        <f>Input!CA$40</f>
        <v>4104.0252243084105</v>
      </c>
      <c r="BZ5" s="94">
        <f>Input!CB$40</f>
        <v>4254.8072983254415</v>
      </c>
      <c r="CA5" s="94">
        <f>Input!CC$40</f>
        <v>4410.929793056773</v>
      </c>
      <c r="CB5" s="94">
        <f>Input!CD$40</f>
        <v>4572.79900235302</v>
      </c>
      <c r="CC5" s="94">
        <f>Input!CE$40</f>
        <v>4740.436148084273</v>
      </c>
      <c r="CD5" s="94">
        <f>Input!CF$40</f>
        <v>4914.464441922299</v>
      </c>
      <c r="CE5" s="94">
        <f>Input!CG$40</f>
        <v>5094.725982160051</v>
      </c>
      <c r="CF5" s="94">
        <f>Input!CH$40</f>
        <v>5281.680902049202</v>
      </c>
      <c r="CG5" s="94">
        <f>Input!CI$40</f>
        <v>5475.674321058954</v>
      </c>
      <c r="CH5" s="94">
        <f>Input!CJ$40</f>
        <v>5676.733574651349</v>
      </c>
      <c r="CI5" s="94">
        <f>Input!CK$40</f>
        <v>5885.349112761568</v>
      </c>
      <c r="CJ5" s="94">
        <f>Input!CL$40</f>
        <v>6101.810390504542</v>
      </c>
      <c r="CK5" s="94">
        <f>Input!CM$40</f>
        <v>6326.058198178618</v>
      </c>
      <c r="CL5" s="94">
        <f>Input!CN$40</f>
        <v>6558.8325918915025</v>
      </c>
      <c r="CM5" s="94">
        <f>Input!CO$40</f>
        <v>6800.100153970536</v>
      </c>
      <c r="CN5" s="94">
        <f>Input!CP$40</f>
        <v>7050.268249320284</v>
      </c>
      <c r="CO5" s="94">
        <f>Input!CQ$40</f>
        <v>7309.521303045049</v>
      </c>
      <c r="CP5" s="94">
        <f>Input!CR$40</f>
        <v>7578.335162159976</v>
      </c>
      <c r="CQ5" s="94">
        <f>Input!CS$40</f>
        <v>7856.841679519274</v>
      </c>
      <c r="CR5" s="94">
        <f>Input!CT$40</f>
        <v>8145.590411435746</v>
      </c>
      <c r="CS5" s="94">
        <f>Input!CU$40</f>
        <v>8444.601944680817</v>
      </c>
      <c r="CT5" s="94">
        <f>Input!CV$40</f>
        <v>8754.721095778561</v>
      </c>
      <c r="CU5" s="94">
        <f>Input!CW$40</f>
        <v>9075.72821465197</v>
      </c>
      <c r="CV5" s="94">
        <f>Input!CX$40</f>
        <v>9408.489265707603</v>
      </c>
      <c r="CW5" s="95">
        <f aca="true" t="shared" si="3" ref="CW5:DK6">CV5*AVERAGE(CR5/CQ5,CS5/CR5,CT5/CS5,CU5/CT5,CV5/CU5)</f>
        <v>9753.809570473568</v>
      </c>
      <c r="CX5" s="88">
        <f t="shared" si="3"/>
        <v>10111.710174996831</v>
      </c>
      <c r="CY5" s="88">
        <f t="shared" si="3"/>
        <v>10482.713089887684</v>
      </c>
      <c r="CZ5" s="88">
        <f t="shared" si="3"/>
        <v>10867.257962898882</v>
      </c>
      <c r="DA5" s="88">
        <f t="shared" si="3"/>
        <v>11265.946258987886</v>
      </c>
      <c r="DB5" s="88">
        <f t="shared" si="3"/>
        <v>11679.311226445197</v>
      </c>
      <c r="DC5" s="88">
        <f t="shared" si="3"/>
        <v>12107.816304369842</v>
      </c>
      <c r="DD5" s="88">
        <f t="shared" si="3"/>
        <v>12552.032798595248</v>
      </c>
      <c r="DE5" s="88">
        <f t="shared" si="3"/>
        <v>13012.541829964823</v>
      </c>
      <c r="DF5" s="88">
        <f t="shared" si="3"/>
        <v>13489.957177753135</v>
      </c>
      <c r="DG5" s="88">
        <f t="shared" si="3"/>
        <v>13984.89307539807</v>
      </c>
      <c r="DH5" s="88">
        <f t="shared" si="3"/>
        <v>14497.98125714998</v>
      </c>
      <c r="DI5" s="88">
        <f t="shared" si="3"/>
        <v>15029.89256021177</v>
      </c>
      <c r="DJ5" s="88">
        <f t="shared" si="3"/>
        <v>15581.319687009458</v>
      </c>
      <c r="DK5" s="88">
        <f t="shared" si="3"/>
        <v>16152.980104153121</v>
      </c>
      <c r="DL5" s="88">
        <f aca="true" t="shared" si="4" ref="DL5:DU6">DK5*AVERAGE(DG5/DF5,DH5/DG5,DI5/DH5,DJ5/DI5,DK5/DJ5)</f>
        <v>16745.61397751952</v>
      </c>
      <c r="DM5" s="88">
        <f t="shared" si="4"/>
        <v>17359.989598718534</v>
      </c>
      <c r="DN5" s="88">
        <f t="shared" si="4"/>
        <v>17996.905903632272</v>
      </c>
      <c r="DO5" s="88">
        <f t="shared" si="4"/>
        <v>18657.19024242584</v>
      </c>
      <c r="DP5" s="88">
        <f t="shared" si="4"/>
        <v>19341.69988495621</v>
      </c>
      <c r="DQ5" s="88">
        <f t="shared" si="4"/>
        <v>20051.3231738215</v>
      </c>
      <c r="DR5" s="88">
        <f t="shared" si="4"/>
        <v>20786.98147143752</v>
      </c>
      <c r="DS5" s="88">
        <f t="shared" si="4"/>
        <v>21549.6302350358</v>
      </c>
      <c r="DT5" s="88">
        <f t="shared" si="4"/>
        <v>22340.259728717472</v>
      </c>
      <c r="DU5" s="88">
        <f t="shared" si="4"/>
        <v>23159.896462901823</v>
      </c>
      <c r="DV5" s="88">
        <f aca="true" t="shared" si="5" ref="DV5:EE6">DU5*AVERAGE(DQ5/DP5,DR5/DQ5,DS5/DR5,DT5/DS5,DU5/DT5)</f>
        <v>24009.60461129378</v>
      </c>
      <c r="DW5" s="88">
        <f t="shared" si="5"/>
        <v>24890.487487364175</v>
      </c>
      <c r="DX5" s="88">
        <f t="shared" si="5"/>
        <v>25803.68889773395</v>
      </c>
      <c r="DY5" s="88">
        <f t="shared" si="5"/>
        <v>26750.39455893262</v>
      </c>
      <c r="DZ5" s="88">
        <f t="shared" si="5"/>
        <v>27731.833683103392</v>
      </c>
      <c r="EA5" s="88">
        <f t="shared" si="5"/>
        <v>28749.280593293617</v>
      </c>
      <c r="EB5" s="88">
        <f t="shared" si="5"/>
        <v>29804.056381131657</v>
      </c>
      <c r="EC5" s="88">
        <f t="shared" si="5"/>
        <v>30897.53060245837</v>
      </c>
      <c r="ED5" s="88">
        <f t="shared" si="5"/>
        <v>32031.123050735925</v>
      </c>
      <c r="EE5" s="88">
        <f t="shared" si="5"/>
        <v>33206.30561148004</v>
      </c>
      <c r="EF5" s="88">
        <f aca="true" t="shared" si="6" ref="EF5:EM6">EE5*AVERAGE(EA5/DZ5,EB5/EA5,EC5/EB5,ED5/EC5,EE5/ED5)</f>
        <v>34424.604175543245</v>
      </c>
      <c r="EG5" s="88">
        <f t="shared" si="6"/>
        <v>35687.60061826552</v>
      </c>
      <c r="EH5" s="88">
        <f t="shared" si="6"/>
        <v>36996.9348500424</v>
      </c>
      <c r="EI5" s="88">
        <f t="shared" si="6"/>
        <v>38354.30694631546</v>
      </c>
      <c r="EJ5" s="88">
        <f t="shared" si="6"/>
        <v>39761.47935705666</v>
      </c>
      <c r="EK5" s="88">
        <f t="shared" si="6"/>
        <v>41220.279195029696</v>
      </c>
      <c r="EL5" s="88">
        <f t="shared" si="6"/>
        <v>42732.600607441294</v>
      </c>
      <c r="EM5" s="88">
        <f t="shared" si="6"/>
        <v>44300.407234978906</v>
      </c>
    </row>
    <row r="6" spans="1:143" ht="12.75">
      <c r="A6" s="71" t="s">
        <v>5</v>
      </c>
      <c r="B6" s="71"/>
      <c r="C6" s="79">
        <f>Input!E$42</f>
        <v>9.322</v>
      </c>
      <c r="D6" s="79">
        <f>Input!F$42</f>
        <v>9.884</v>
      </c>
      <c r="E6" s="79">
        <f>Input!G$42</f>
        <v>10.416</v>
      </c>
      <c r="F6" s="79">
        <f>Input!H$42</f>
        <v>10.944</v>
      </c>
      <c r="G6" s="79">
        <f>Input!I$42</f>
        <v>11.569</v>
      </c>
      <c r="H6" s="79">
        <f>Input!J$42</f>
        <v>12.260189640085498</v>
      </c>
      <c r="I6" s="79">
        <f>Input!K$42</f>
        <v>12.925492593982932</v>
      </c>
      <c r="J6" s="79">
        <f>Input!L$42</f>
        <v>13.717682623054756</v>
      </c>
      <c r="K6" s="79">
        <f>Input!M$42</f>
        <v>14.666640357197037</v>
      </c>
      <c r="L6" s="79">
        <f>Input!N$42</f>
        <v>15.668535986698725</v>
      </c>
      <c r="M6" s="79">
        <f>Input!O$42</f>
        <v>16.760224798229462</v>
      </c>
      <c r="N6" s="79">
        <f>Input!P$42</f>
        <v>17.9119500186452</v>
      </c>
      <c r="O6" s="79">
        <f>Input!Q$42</f>
        <v>19.156591909017788</v>
      </c>
      <c r="P6" s="79">
        <f>Input!R$42</f>
        <v>20.474784539171704</v>
      </c>
      <c r="Q6" s="79">
        <f>Input!S$42</f>
        <v>21.844334115098476</v>
      </c>
      <c r="R6" s="79">
        <f>Input!T$42</f>
        <v>23.23735599059853</v>
      </c>
      <c r="S6" s="79">
        <f>Input!U$42</f>
        <v>24.64050933760314</v>
      </c>
      <c r="T6" s="79">
        <f>Input!V$42</f>
        <v>26.07818924216789</v>
      </c>
      <c r="U6" s="79">
        <f>Input!W$42</f>
        <v>27.55300017140109</v>
      </c>
      <c r="V6" s="79">
        <f>Input!X$42</f>
        <v>29.090344827997665</v>
      </c>
      <c r="W6" s="79">
        <f>Input!Y$42</f>
        <v>30.701108073831122</v>
      </c>
      <c r="X6" s="79">
        <f>Input!Z$42</f>
        <v>32.345758471427075</v>
      </c>
      <c r="Y6" s="79">
        <f>Input!AA$42</f>
        <v>34.08171737841926</v>
      </c>
      <c r="Z6" s="79">
        <f>Input!AB$42</f>
        <v>35.84857193526656</v>
      </c>
      <c r="AA6" s="79">
        <f>Input!AC$42</f>
        <v>37.5883530958669</v>
      </c>
      <c r="AB6" s="79">
        <f>Input!AD$42</f>
        <v>39.314236015844514</v>
      </c>
      <c r="AC6" s="79">
        <f>Input!AE$42</f>
        <v>41.02561759484123</v>
      </c>
      <c r="AD6" s="79">
        <f>Input!AF$42</f>
        <v>42.71883048265452</v>
      </c>
      <c r="AE6" s="79">
        <f>Input!AG$42</f>
        <v>44.45768519024853</v>
      </c>
      <c r="AF6" s="79">
        <f>Input!AH$42</f>
        <v>46.218908651864425</v>
      </c>
      <c r="AG6" s="79">
        <f>Input!AI$42</f>
        <v>48.08162803329997</v>
      </c>
      <c r="AH6" s="79">
        <f>Input!AJ$42</f>
        <v>50.04775077035673</v>
      </c>
      <c r="AI6" s="79">
        <f>Input!AK$42</f>
        <v>52.11774619253731</v>
      </c>
      <c r="AJ6" s="79">
        <f>Input!AL$42</f>
        <v>54.314619615186565</v>
      </c>
      <c r="AK6" s="79">
        <f>Input!AM$42</f>
        <v>56.66666918804411</v>
      </c>
      <c r="AL6" s="79">
        <f>Input!AN$42</f>
        <v>59.12501202757988</v>
      </c>
      <c r="AM6" s="79">
        <f>Input!AO$42</f>
        <v>61.709988184180354</v>
      </c>
      <c r="AN6" s="79">
        <f>Input!AP$42</f>
        <v>64.44104345365618</v>
      </c>
      <c r="AO6" s="79">
        <f>Input!AQ$42</f>
        <v>67.31584399875307</v>
      </c>
      <c r="AP6" s="79">
        <f>Input!AR$42</f>
        <v>70.44978086965583</v>
      </c>
      <c r="AQ6" s="79">
        <f>Input!AS$42</f>
        <v>73.81476364924913</v>
      </c>
      <c r="AR6" s="79">
        <f>Input!AT$42</f>
        <v>77.47743270225449</v>
      </c>
      <c r="AS6" s="79">
        <f>Input!AU$42</f>
        <v>81.40374243950151</v>
      </c>
      <c r="AT6" s="79">
        <f>Input!AV$42</f>
        <v>85.41198643451759</v>
      </c>
      <c r="AU6" s="79">
        <f>Input!AW$42</f>
        <v>89.59095445040836</v>
      </c>
      <c r="AV6" s="79">
        <f>Input!AX$42</f>
        <v>93.90126364554618</v>
      </c>
      <c r="AW6" s="79">
        <f>Input!AY$42</f>
        <v>98.42035214761935</v>
      </c>
      <c r="AX6" s="79">
        <f>Input!AZ$42</f>
        <v>103.08277038122465</v>
      </c>
      <c r="AY6" s="79">
        <f>Input!BA$42</f>
        <v>107.84534814905538</v>
      </c>
      <c r="AZ6" s="79">
        <f>Input!BB$42</f>
        <v>112.81428335098167</v>
      </c>
      <c r="BA6" s="79">
        <f>Input!BC$42</f>
        <v>117.94263606874652</v>
      </c>
      <c r="BB6" s="79">
        <f>Input!BD$42</f>
        <v>123.43350030222898</v>
      </c>
      <c r="BC6" s="79">
        <f>Input!BE$42</f>
        <v>129.06745137516373</v>
      </c>
      <c r="BD6" s="79">
        <f>Input!BF$42</f>
        <v>134.7670813750033</v>
      </c>
      <c r="BE6" s="79">
        <f>Input!BG$42</f>
        <v>140.73294051411423</v>
      </c>
      <c r="BF6" s="79">
        <f>Input!BH$42</f>
        <v>147.0753326750063</v>
      </c>
      <c r="BG6" s="79">
        <f>Input!BI$42</f>
        <v>153.64090429545288</v>
      </c>
      <c r="BH6" s="79">
        <f>Input!BJ$42</f>
        <v>160.56979065007147</v>
      </c>
      <c r="BI6" s="79">
        <f>Input!BK$42</f>
        <v>167.99280651799074</v>
      </c>
      <c r="BJ6" s="79">
        <f>Input!BL$42</f>
        <v>175.89154429116138</v>
      </c>
      <c r="BK6" s="79">
        <f>Input!BM$42</f>
        <v>183.96998041795646</v>
      </c>
      <c r="BL6" s="79">
        <f>Input!BN$42</f>
        <v>192.38114451979015</v>
      </c>
      <c r="BM6" s="79">
        <f>Input!BO$42</f>
        <v>200.94023862973046</v>
      </c>
      <c r="BN6" s="79">
        <f>Input!BP$42</f>
        <v>209.61168502206658</v>
      </c>
      <c r="BO6" s="79">
        <f>Input!BQ$42</f>
        <v>218.55350143150704</v>
      </c>
      <c r="BP6" s="79">
        <f>Input!BR$42</f>
        <v>227.78693656310355</v>
      </c>
      <c r="BQ6" s="79">
        <f>Input!BS$42</f>
        <v>237.33285239523224</v>
      </c>
      <c r="BR6" s="79">
        <f>Input!BT$42</f>
        <v>247.21412413995773</v>
      </c>
      <c r="BS6" s="79">
        <f>Input!BU$42</f>
        <v>257.4419827568597</v>
      </c>
      <c r="BT6" s="79">
        <f>Input!BV$42</f>
        <v>268.0566859328175</v>
      </c>
      <c r="BU6" s="79">
        <f>Input!BW$42</f>
        <v>279.0733218463912</v>
      </c>
      <c r="BV6" s="79">
        <f>Input!BX$42</f>
        <v>290.509166515634</v>
      </c>
      <c r="BW6" s="79">
        <f>Input!BY$42</f>
        <v>302.3966909205956</v>
      </c>
      <c r="BX6" s="79">
        <f>Input!BZ$42</f>
        <v>314.7466766866522</v>
      </c>
      <c r="BY6" s="79">
        <f>Input!CA$42</f>
        <v>327.59516231944565</v>
      </c>
      <c r="BZ6" s="79">
        <f>Input!CB$42</f>
        <v>340.942687929211</v>
      </c>
      <c r="CA6" s="79">
        <f>Input!CC$42</f>
        <v>354.8152134049557</v>
      </c>
      <c r="CB6" s="79">
        <f>Input!CD$42</f>
        <v>369.21773844841175</v>
      </c>
      <c r="CC6" s="79">
        <f>Input!CE$42</f>
        <v>384.19299451185606</v>
      </c>
      <c r="CD6" s="79">
        <f>Input!CF$42</f>
        <v>399.70873660073033</v>
      </c>
      <c r="CE6" s="79">
        <f>Input!CG$42</f>
        <v>415.81599833580407</v>
      </c>
      <c r="CF6" s="79">
        <f>Input!CH$42</f>
        <v>432.52763890719814</v>
      </c>
      <c r="CG6" s="79">
        <f>Input!CI$42</f>
        <v>449.82459098986936</v>
      </c>
      <c r="CH6" s="79">
        <f>Input!CJ$42</f>
        <v>467.7502424798688</v>
      </c>
      <c r="CI6" s="79">
        <f>Input!CK$42</f>
        <v>486.3279456154489</v>
      </c>
      <c r="CJ6" s="79">
        <f>Input!CL$42</f>
        <v>505.5770350951587</v>
      </c>
      <c r="CK6" s="79">
        <f>Input!CM$42</f>
        <v>525.5378047053853</v>
      </c>
      <c r="CL6" s="79">
        <f>Input!CN$42</f>
        <v>546.2377273611329</v>
      </c>
      <c r="CM6" s="79">
        <f>Input!CO$42</f>
        <v>567.7358976084741</v>
      </c>
      <c r="CN6" s="79">
        <f>Input!CP$42</f>
        <v>590.0654489597433</v>
      </c>
      <c r="CO6" s="79">
        <f>Input!CQ$42</f>
        <v>613.2758777246711</v>
      </c>
      <c r="CP6" s="79">
        <f>Input!CR$42</f>
        <v>637.4142477254996</v>
      </c>
      <c r="CQ6" s="79">
        <f>Input!CS$42</f>
        <v>662.4894113880389</v>
      </c>
      <c r="CR6" s="79">
        <f>Input!CT$42</f>
        <v>688.5471871184773</v>
      </c>
      <c r="CS6" s="79">
        <f>Input!CU$42</f>
        <v>715.619120384848</v>
      </c>
      <c r="CT6" s="79">
        <f>Input!CV$42</f>
        <v>743.6879095371819</v>
      </c>
      <c r="CU6" s="79">
        <f>Input!CW$42</f>
        <v>772.857583657732</v>
      </c>
      <c r="CV6" s="79">
        <f>Input!CX$42</f>
        <v>803.1221314706667</v>
      </c>
      <c r="CW6" s="81">
        <f t="shared" si="3"/>
        <v>834.6456325486126</v>
      </c>
      <c r="CX6" s="79">
        <f t="shared" si="3"/>
        <v>867.392792420344</v>
      </c>
      <c r="CY6" s="79">
        <f t="shared" si="3"/>
        <v>901.4104404508472</v>
      </c>
      <c r="CZ6" s="79">
        <f t="shared" si="3"/>
        <v>936.7613346533211</v>
      </c>
      <c r="DA6" s="79">
        <f t="shared" si="3"/>
        <v>973.4975293567234</v>
      </c>
      <c r="DB6" s="94">
        <f t="shared" si="3"/>
        <v>1011.6854537754451</v>
      </c>
      <c r="DC6" s="94">
        <f t="shared" si="3"/>
        <v>1051.3666135795984</v>
      </c>
      <c r="DD6" s="94">
        <f t="shared" si="3"/>
        <v>1092.601660764027</v>
      </c>
      <c r="DE6" s="94">
        <f t="shared" si="3"/>
        <v>1135.454434540612</v>
      </c>
      <c r="DF6" s="94">
        <f t="shared" si="3"/>
        <v>1179.9887360070852</v>
      </c>
      <c r="DG6" s="94">
        <f t="shared" si="3"/>
        <v>1226.2710153216788</v>
      </c>
      <c r="DH6" s="94">
        <f t="shared" si="3"/>
        <v>1274.3674047247716</v>
      </c>
      <c r="DI6" s="94">
        <f t="shared" si="3"/>
        <v>1324.349918991683</v>
      </c>
      <c r="DJ6" s="94">
        <f t="shared" si="3"/>
        <v>1376.2930852620837</v>
      </c>
      <c r="DK6" s="94">
        <f t="shared" si="3"/>
        <v>1430.2737608131592</v>
      </c>
      <c r="DL6" s="94">
        <f t="shared" si="4"/>
        <v>1486.3717183585557</v>
      </c>
      <c r="DM6" s="94">
        <f t="shared" si="4"/>
        <v>1544.6696989767818</v>
      </c>
      <c r="DN6" s="94">
        <f t="shared" si="4"/>
        <v>1605.2542255870069</v>
      </c>
      <c r="DO6" s="94">
        <f t="shared" si="4"/>
        <v>1668.2150553280687</v>
      </c>
      <c r="DP6" s="94">
        <f t="shared" si="4"/>
        <v>1733.6453456855334</v>
      </c>
      <c r="DQ6" s="94">
        <f t="shared" si="4"/>
        <v>1801.6419075711835</v>
      </c>
      <c r="DR6" s="94">
        <f t="shared" si="4"/>
        <v>1872.305373475786</v>
      </c>
      <c r="DS6" s="94">
        <f t="shared" si="4"/>
        <v>1945.7403938324408</v>
      </c>
      <c r="DT6" s="94">
        <f t="shared" si="4"/>
        <v>2022.0556769559817</v>
      </c>
      <c r="DU6" s="94">
        <f t="shared" si="4"/>
        <v>2101.364176812011</v>
      </c>
      <c r="DV6" s="94">
        <f t="shared" si="5"/>
        <v>2183.7832853249542</v>
      </c>
      <c r="DW6" s="94">
        <f t="shared" si="5"/>
        <v>2269.4350084406883</v>
      </c>
      <c r="DX6" s="94">
        <f t="shared" si="5"/>
        <v>2358.446143325599</v>
      </c>
      <c r="DY6" s="94">
        <f t="shared" si="5"/>
        <v>2450.948449875763</v>
      </c>
      <c r="DZ6" s="94">
        <f t="shared" si="5"/>
        <v>2547.078854538306</v>
      </c>
      <c r="EA6" s="94">
        <f t="shared" si="5"/>
        <v>2646.9796571855186</v>
      </c>
      <c r="EB6" s="94">
        <f t="shared" si="5"/>
        <v>2750.798740652441</v>
      </c>
      <c r="EC6" s="94">
        <f t="shared" si="5"/>
        <v>2858.6897876886824</v>
      </c>
      <c r="ED6" s="94">
        <f t="shared" si="5"/>
        <v>2970.812506869967</v>
      </c>
      <c r="EE6" s="94">
        <f t="shared" si="5"/>
        <v>3087.3328711165177</v>
      </c>
      <c r="EF6" s="94">
        <f t="shared" si="6"/>
        <v>3208.423363792589</v>
      </c>
      <c r="EG6" s="94">
        <f t="shared" si="6"/>
        <v>3334.263233491117</v>
      </c>
      <c r="EH6" s="94">
        <f t="shared" si="6"/>
        <v>3465.038758978286</v>
      </c>
      <c r="EI6" s="94">
        <f t="shared" si="6"/>
        <v>3600.943524940304</v>
      </c>
      <c r="EJ6" s="94">
        <f t="shared" si="6"/>
        <v>3742.1787089440354</v>
      </c>
      <c r="EK6" s="94">
        <f t="shared" si="6"/>
        <v>3888.953379206012</v>
      </c>
      <c r="EL6" s="94">
        <f t="shared" si="6"/>
        <v>4041.4848039302933</v>
      </c>
      <c r="EM6" s="94">
        <f t="shared" si="6"/>
        <v>4199.998772885408</v>
      </c>
    </row>
    <row r="7" spans="1:143" ht="12.75">
      <c r="A7" s="71" t="s">
        <v>135</v>
      </c>
      <c r="B7" s="79"/>
      <c r="C7" s="82">
        <f>Input!E$44</f>
        <v>0.041100000000000005</v>
      </c>
      <c r="D7" s="82">
        <f>Input!F$44</f>
        <v>0.044500000000000005</v>
      </c>
      <c r="E7" s="82">
        <f>Input!G$44</f>
        <v>0.048499999999999995</v>
      </c>
      <c r="F7" s="82">
        <f>Input!H$44</f>
        <v>0.050499999999999996</v>
      </c>
      <c r="G7" s="82">
        <f>Input!I$44</f>
        <v>0.0518</v>
      </c>
      <c r="H7" s="82">
        <f>Input!J$44</f>
        <v>0.0533</v>
      </c>
      <c r="I7" s="82">
        <f>Input!K$44</f>
        <v>0.0548</v>
      </c>
      <c r="J7" s="82">
        <f>Input!L$44</f>
        <v>0.055</v>
      </c>
      <c r="K7" s="82">
        <f>Input!M$44</f>
        <v>0.055</v>
      </c>
      <c r="L7" s="82">
        <f>Input!N$44</f>
        <v>0.055</v>
      </c>
      <c r="M7" s="82">
        <f>Input!O$44</f>
        <v>0.055</v>
      </c>
      <c r="N7" s="82">
        <f>Input!P$44</f>
        <v>0.055</v>
      </c>
      <c r="O7" s="82">
        <f>Input!Q$44</f>
        <v>0.055</v>
      </c>
      <c r="P7" s="82">
        <f>Input!R$44</f>
        <v>0.055</v>
      </c>
      <c r="Q7" s="82">
        <f>Input!S$44</f>
        <v>0.055</v>
      </c>
      <c r="R7" s="82">
        <f>Input!T$44</f>
        <v>0.0565</v>
      </c>
      <c r="S7" s="82">
        <f>Input!U$44</f>
        <v>0.058</v>
      </c>
      <c r="T7" s="82">
        <f>Input!V$44</f>
        <v>0.059500000000000004</v>
      </c>
      <c r="U7" s="82">
        <f>Input!W$44</f>
        <v>0.06</v>
      </c>
      <c r="V7" s="82">
        <f>Input!X$44</f>
        <v>0.06</v>
      </c>
      <c r="W7" s="82">
        <f>Input!Y$44</f>
        <v>0.06</v>
      </c>
      <c r="X7" s="82">
        <f>Input!Z$44</f>
        <v>0.06</v>
      </c>
      <c r="Y7" s="82">
        <f>Input!AA$44</f>
        <v>0.06</v>
      </c>
      <c r="Z7" s="82">
        <f>Input!AB$44</f>
        <v>0.06</v>
      </c>
      <c r="AA7" s="82">
        <f>Input!AC$44</f>
        <v>0.06</v>
      </c>
      <c r="AB7" s="82">
        <f>Input!AD$44</f>
        <v>0.06</v>
      </c>
      <c r="AC7" s="82">
        <f>Input!AE$44</f>
        <v>0.06</v>
      </c>
      <c r="AD7" s="82">
        <f>Input!AF$44</f>
        <v>0.06</v>
      </c>
      <c r="AE7" s="82">
        <f>Input!AG$44</f>
        <v>0.06</v>
      </c>
      <c r="AF7" s="82">
        <f>Input!AH$44</f>
        <v>0.06</v>
      </c>
      <c r="AG7" s="82">
        <f>Input!AI$44</f>
        <v>0.06</v>
      </c>
      <c r="AH7" s="82">
        <f>Input!AJ$44</f>
        <v>0.06</v>
      </c>
      <c r="AI7" s="82">
        <f>Input!AK$44</f>
        <v>0.06</v>
      </c>
      <c r="AJ7" s="82">
        <f>Input!AL$44</f>
        <v>0.06</v>
      </c>
      <c r="AK7" s="82">
        <f>Input!AM$44</f>
        <v>0.06</v>
      </c>
      <c r="AL7" s="82">
        <f>Input!AN$44</f>
        <v>0.06</v>
      </c>
      <c r="AM7" s="82">
        <f>Input!AO$44</f>
        <v>0.06</v>
      </c>
      <c r="AN7" s="82">
        <f>Input!AP$44</f>
        <v>0.06</v>
      </c>
      <c r="AO7" s="82">
        <f>Input!AQ$44</f>
        <v>0.06</v>
      </c>
      <c r="AP7" s="82">
        <f>Input!AR$44</f>
        <v>0.06</v>
      </c>
      <c r="AQ7" s="82">
        <f>Input!AS$44</f>
        <v>0.06</v>
      </c>
      <c r="AR7" s="82">
        <f>Input!AT$44</f>
        <v>0.06</v>
      </c>
      <c r="AS7" s="82">
        <f>Input!AU$44</f>
        <v>0.06</v>
      </c>
      <c r="AT7" s="82">
        <f>Input!AV$44</f>
        <v>0.06</v>
      </c>
      <c r="AU7" s="82">
        <f>Input!AW$44</f>
        <v>0.06</v>
      </c>
      <c r="AV7" s="82">
        <f>Input!AX$44</f>
        <v>0.06</v>
      </c>
      <c r="AW7" s="82">
        <f>Input!AY$44</f>
        <v>0.06</v>
      </c>
      <c r="AX7" s="82">
        <f>Input!AZ$44</f>
        <v>0.06</v>
      </c>
      <c r="AY7" s="82">
        <f>Input!BA$44</f>
        <v>0.06</v>
      </c>
      <c r="AZ7" s="82">
        <f>Input!BB$44</f>
        <v>0.06</v>
      </c>
      <c r="BA7" s="82">
        <f>Input!BC$44</f>
        <v>0.06</v>
      </c>
      <c r="BB7" s="82">
        <f>Input!BD$44</f>
        <v>0.06</v>
      </c>
      <c r="BC7" s="82">
        <f>Input!BE$44</f>
        <v>0.06</v>
      </c>
      <c r="BD7" s="82">
        <f>Input!BF$44</f>
        <v>0.06</v>
      </c>
      <c r="BE7" s="82">
        <f>Input!BG$44</f>
        <v>0.06</v>
      </c>
      <c r="BF7" s="82">
        <f>Input!BH$44</f>
        <v>0.06</v>
      </c>
      <c r="BG7" s="82">
        <f>Input!BI$44</f>
        <v>0.06</v>
      </c>
      <c r="BH7" s="82">
        <f>Input!BJ$44</f>
        <v>0.06</v>
      </c>
      <c r="BI7" s="82">
        <f>Input!BK$44</f>
        <v>0.06</v>
      </c>
      <c r="BJ7" s="82">
        <f>Input!BL$44</f>
        <v>0.06</v>
      </c>
      <c r="BK7" s="82">
        <f>Input!BM$44</f>
        <v>0.06</v>
      </c>
      <c r="BL7" s="82">
        <f>Input!BN$44</f>
        <v>0.06</v>
      </c>
      <c r="BM7" s="82">
        <f>Input!BO$44</f>
        <v>0.06</v>
      </c>
      <c r="BN7" s="82">
        <f>Input!BP$44</f>
        <v>0.06</v>
      </c>
      <c r="BO7" s="82">
        <f>Input!BQ$44</f>
        <v>0.06</v>
      </c>
      <c r="BP7" s="82">
        <f>Input!BR$44</f>
        <v>0.06</v>
      </c>
      <c r="BQ7" s="82">
        <f>Input!BS$44</f>
        <v>0.06</v>
      </c>
      <c r="BR7" s="82">
        <f>Input!BT$44</f>
        <v>0.06</v>
      </c>
      <c r="BS7" s="82">
        <f>Input!BU$44</f>
        <v>0.06</v>
      </c>
      <c r="BT7" s="82">
        <f>Input!BV$44</f>
        <v>0.06</v>
      </c>
      <c r="BU7" s="82">
        <f>Input!BW$44</f>
        <v>0.06</v>
      </c>
      <c r="BV7" s="82">
        <f>Input!BX$44</f>
        <v>0.06</v>
      </c>
      <c r="BW7" s="82">
        <f>Input!BY$44</f>
        <v>0.06</v>
      </c>
      <c r="BX7" s="82">
        <f>Input!BZ$44</f>
        <v>0.06</v>
      </c>
      <c r="BY7" s="82">
        <f>Input!CA$44</f>
        <v>0.06</v>
      </c>
      <c r="BZ7" s="82">
        <f>Input!CB$44</f>
        <v>0.06</v>
      </c>
      <c r="CA7" s="82">
        <f>Input!CC$44</f>
        <v>0.06</v>
      </c>
      <c r="CB7" s="82">
        <f>Input!CD$44</f>
        <v>0.06</v>
      </c>
      <c r="CC7" s="82">
        <f>Input!CE$44</f>
        <v>0.06</v>
      </c>
      <c r="CD7" s="82">
        <f>Input!CF$44</f>
        <v>0.06</v>
      </c>
      <c r="CE7" s="82">
        <f>Input!CG$44</f>
        <v>0.06</v>
      </c>
      <c r="CF7" s="82">
        <f>Input!CH$44</f>
        <v>0.06</v>
      </c>
      <c r="CG7" s="82">
        <f>Input!CI$44</f>
        <v>0.06</v>
      </c>
      <c r="CH7" s="82">
        <f>Input!CJ$44</f>
        <v>0.06</v>
      </c>
      <c r="CI7" s="82">
        <f>Input!CK$44</f>
        <v>0.06</v>
      </c>
      <c r="CJ7" s="82">
        <f>Input!CL$44</f>
        <v>0.06</v>
      </c>
      <c r="CK7" s="82">
        <f>Input!CM$44</f>
        <v>0.06</v>
      </c>
      <c r="CL7" s="82">
        <f>Input!CN$44</f>
        <v>0.06</v>
      </c>
      <c r="CM7" s="82">
        <f>Input!CO$44</f>
        <v>0.06</v>
      </c>
      <c r="CN7" s="82">
        <f>Input!CP$44</f>
        <v>0.06</v>
      </c>
      <c r="CO7" s="82">
        <f>Input!CQ$44</f>
        <v>0.06</v>
      </c>
      <c r="CP7" s="82">
        <f>Input!CR$44</f>
        <v>0.06</v>
      </c>
      <c r="CQ7" s="82">
        <f>Input!CS$44</f>
        <v>0.06</v>
      </c>
      <c r="CR7" s="82">
        <f>Input!CT$44</f>
        <v>0.06</v>
      </c>
      <c r="CS7" s="82">
        <f>Input!CU$44</f>
        <v>0.06</v>
      </c>
      <c r="CT7" s="82">
        <f>Input!CV$44</f>
        <v>0.06</v>
      </c>
      <c r="CU7" s="82">
        <f>Input!CW$44</f>
        <v>0.06</v>
      </c>
      <c r="CV7" s="82">
        <f>Input!CX$44</f>
        <v>0.06</v>
      </c>
      <c r="CW7" s="83">
        <f>CV7</f>
        <v>0.06</v>
      </c>
      <c r="CX7" s="82">
        <f>CW7</f>
        <v>0.06</v>
      </c>
      <c r="CY7" s="82">
        <f>CX7</f>
        <v>0.06</v>
      </c>
      <c r="CZ7" s="82">
        <f aca="true" t="shared" si="7" ref="CZ7:EM7">CY7</f>
        <v>0.06</v>
      </c>
      <c r="DA7" s="82">
        <f t="shared" si="7"/>
        <v>0.06</v>
      </c>
      <c r="DB7" s="82">
        <f t="shared" si="7"/>
        <v>0.06</v>
      </c>
      <c r="DC7" s="82">
        <f t="shared" si="7"/>
        <v>0.06</v>
      </c>
      <c r="DD7" s="82">
        <f t="shared" si="7"/>
        <v>0.06</v>
      </c>
      <c r="DE7" s="82">
        <f t="shared" si="7"/>
        <v>0.06</v>
      </c>
      <c r="DF7" s="82">
        <f t="shared" si="7"/>
        <v>0.06</v>
      </c>
      <c r="DG7" s="82">
        <f t="shared" si="7"/>
        <v>0.06</v>
      </c>
      <c r="DH7" s="82">
        <f t="shared" si="7"/>
        <v>0.06</v>
      </c>
      <c r="DI7" s="82">
        <f t="shared" si="7"/>
        <v>0.06</v>
      </c>
      <c r="DJ7" s="82">
        <f t="shared" si="7"/>
        <v>0.06</v>
      </c>
      <c r="DK7" s="82">
        <f t="shared" si="7"/>
        <v>0.06</v>
      </c>
      <c r="DL7" s="82">
        <f t="shared" si="7"/>
        <v>0.06</v>
      </c>
      <c r="DM7" s="82">
        <f t="shared" si="7"/>
        <v>0.06</v>
      </c>
      <c r="DN7" s="82">
        <f t="shared" si="7"/>
        <v>0.06</v>
      </c>
      <c r="DO7" s="82">
        <f t="shared" si="7"/>
        <v>0.06</v>
      </c>
      <c r="DP7" s="82">
        <f t="shared" si="7"/>
        <v>0.06</v>
      </c>
      <c r="DQ7" s="82">
        <f t="shared" si="7"/>
        <v>0.06</v>
      </c>
      <c r="DR7" s="82">
        <f t="shared" si="7"/>
        <v>0.06</v>
      </c>
      <c r="DS7" s="82">
        <f t="shared" si="7"/>
        <v>0.06</v>
      </c>
      <c r="DT7" s="82">
        <f t="shared" si="7"/>
        <v>0.06</v>
      </c>
      <c r="DU7" s="82">
        <f t="shared" si="7"/>
        <v>0.06</v>
      </c>
      <c r="DV7" s="82">
        <f t="shared" si="7"/>
        <v>0.06</v>
      </c>
      <c r="DW7" s="82">
        <f t="shared" si="7"/>
        <v>0.06</v>
      </c>
      <c r="DX7" s="82">
        <f t="shared" si="7"/>
        <v>0.06</v>
      </c>
      <c r="DY7" s="82">
        <f t="shared" si="7"/>
        <v>0.06</v>
      </c>
      <c r="DZ7" s="82">
        <f t="shared" si="7"/>
        <v>0.06</v>
      </c>
      <c r="EA7" s="82">
        <f t="shared" si="7"/>
        <v>0.06</v>
      </c>
      <c r="EB7" s="82">
        <f t="shared" si="7"/>
        <v>0.06</v>
      </c>
      <c r="EC7" s="82">
        <f t="shared" si="7"/>
        <v>0.06</v>
      </c>
      <c r="ED7" s="82">
        <f t="shared" si="7"/>
        <v>0.06</v>
      </c>
      <c r="EE7" s="82">
        <f t="shared" si="7"/>
        <v>0.06</v>
      </c>
      <c r="EF7" s="82">
        <f t="shared" si="7"/>
        <v>0.06</v>
      </c>
      <c r="EG7" s="82">
        <f t="shared" si="7"/>
        <v>0.06</v>
      </c>
      <c r="EH7" s="82">
        <f t="shared" si="7"/>
        <v>0.06</v>
      </c>
      <c r="EI7" s="82">
        <f t="shared" si="7"/>
        <v>0.06</v>
      </c>
      <c r="EJ7" s="82">
        <f t="shared" si="7"/>
        <v>0.06</v>
      </c>
      <c r="EK7" s="82">
        <f t="shared" si="7"/>
        <v>0.06</v>
      </c>
      <c r="EL7" s="82">
        <f t="shared" si="7"/>
        <v>0.06</v>
      </c>
      <c r="EM7" s="82">
        <f t="shared" si="7"/>
        <v>0.06</v>
      </c>
    </row>
    <row r="8" spans="1:143" ht="12.75">
      <c r="A8" s="71"/>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row>
    <row r="9" spans="1:143" ht="12.75">
      <c r="A9" s="71" t="s">
        <v>55</v>
      </c>
      <c r="B9" s="79"/>
      <c r="C9" s="79">
        <f>IF(ISBLANK(Input!E$28),"",Input!E$28)</f>
        <v>0</v>
      </c>
      <c r="D9" s="79">
        <f>IF(ISBLANK(Input!F$28),"",Input!F$28)</f>
        <v>0</v>
      </c>
      <c r="E9" s="79">
        <f>IF(ISBLANK(Input!G$28),"",Input!G$28)</f>
        <v>0</v>
      </c>
      <c r="F9" s="79">
        <f>IF(ISBLANK(Input!H$28),"",Input!H$28)</f>
        <v>0</v>
      </c>
      <c r="G9" s="79">
        <f>IF(ISBLANK(Input!I$28),"",Input!I$28)</f>
        <v>0</v>
      </c>
      <c r="H9" s="79">
        <f>IF(ISBLANK(Input!J$28),"",Input!J$28)</f>
        <v>0</v>
      </c>
      <c r="I9" s="79">
        <f>IF(ISBLANK(Input!K$28),"",Input!K$28)</f>
      </c>
      <c r="J9" s="79">
        <f>IF(ISBLANK(Input!L$28),"",Input!L$28)</f>
      </c>
      <c r="K9" s="79">
        <f>IF(ISBLANK(Input!M$28),"",Input!M$28)</f>
      </c>
      <c r="L9" s="79">
        <f>IF(ISBLANK(Input!N$28),"",Input!N$28)</f>
      </c>
      <c r="M9" s="79">
        <f>IF(ISBLANK(Input!O$28),"",Input!O$28)</f>
      </c>
      <c r="N9" s="79">
        <f>IF(ISBLANK(Input!P$28),"",Input!P$28)</f>
      </c>
      <c r="O9" s="79">
        <f>IF(ISBLANK(Input!Q$28),"",Input!Q$28)</f>
      </c>
      <c r="P9" s="79">
        <f>IF(ISBLANK(Input!R$28),"",Input!R$28)</f>
      </c>
      <c r="Q9" s="79">
        <f>IF(ISBLANK(Input!S$28),"",Input!S$28)</f>
      </c>
      <c r="R9" s="79">
        <f>IF(ISBLANK(Input!T$28),"",Input!T$28)</f>
      </c>
      <c r="S9" s="79">
        <f>IF(ISBLANK(Input!U$28),"",Input!U$28)</f>
      </c>
      <c r="T9" s="79">
        <f>IF(ISBLANK(Input!V$28),"",Input!V$28)</f>
      </c>
      <c r="U9" s="79">
        <f>IF(ISBLANK(Input!W$28),"",Input!W$28)</f>
      </c>
      <c r="V9" s="79">
        <f>IF(ISBLANK(Input!X$28),"",Input!X$28)</f>
      </c>
      <c r="W9" s="79">
        <f>IF(ISBLANK(Input!Y$28),"",Input!Y$28)</f>
      </c>
      <c r="X9" s="79">
        <f>IF(ISBLANK(Input!Z$28),"",Input!Z$28)</f>
      </c>
      <c r="Y9" s="79">
        <f>IF(ISBLANK(Input!AA$28),"",Input!AA$28)</f>
      </c>
      <c r="Z9" s="79">
        <f>IF(ISBLANK(Input!AB$28),"",Input!AB$28)</f>
      </c>
      <c r="AA9" s="79">
        <f>IF(ISBLANK(Input!AC$28),"",Input!AC$28)</f>
      </c>
      <c r="AB9" s="79">
        <f>IF(ISBLANK(Input!AD$28),"",Input!AD$28)</f>
      </c>
      <c r="AC9" s="79">
        <f>IF(ISBLANK(Input!AE$28),"",Input!AE$28)</f>
      </c>
      <c r="AD9" s="79">
        <f>IF(ISBLANK(Input!AF$28),"",Input!AF$28)</f>
      </c>
      <c r="AE9" s="79">
        <f>IF(ISBLANK(Input!AG$28),"",Input!AG$28)</f>
      </c>
      <c r="AF9" s="79">
        <f>IF(ISBLANK(Input!AH$28),"",Input!AH$28)</f>
      </c>
      <c r="AG9" s="79">
        <f>IF(ISBLANK(Input!AI$28),"",Input!AI$28)</f>
      </c>
      <c r="AH9" s="79">
        <f>IF(ISBLANK(Input!AJ$28),"",Input!AJ$28)</f>
      </c>
      <c r="AI9" s="79">
        <f>IF(ISBLANK(Input!AK$28),"",Input!AK$28)</f>
      </c>
      <c r="AJ9" s="79">
        <f>IF(ISBLANK(Input!AL$28),"",Input!AL$28)</f>
      </c>
      <c r="AK9" s="79">
        <f>IF(ISBLANK(Input!AM$28),"",Input!AM$28)</f>
      </c>
      <c r="AL9" s="79">
        <f>IF(ISBLANK(Input!AN$28),"",Input!AN$28)</f>
      </c>
      <c r="AM9" s="79">
        <f>IF(ISBLANK(Input!AO$28),"",Input!AO$28)</f>
      </c>
      <c r="AN9" s="79">
        <f>IF(ISBLANK(Input!AP$28),"",Input!AP$28)</f>
      </c>
      <c r="AO9" s="79">
        <f>IF(ISBLANK(Input!AQ$28),"",Input!AQ$28)</f>
      </c>
      <c r="AP9" s="79">
        <f>IF(ISBLANK(Input!AR$28),"",Input!AR$28)</f>
      </c>
      <c r="AQ9" s="79">
        <f>IF(ISBLANK(Input!AS$28),"",Input!AS$28)</f>
      </c>
      <c r="AR9" s="79">
        <f>IF(ISBLANK(Input!AT$28),"",Input!AT$28)</f>
      </c>
      <c r="AS9" s="79">
        <f>IF(ISBLANK(Input!AU$28),"",Input!AU$28)</f>
      </c>
      <c r="AT9" s="79">
        <f>IF(ISBLANK(Input!AV$28),"",Input!AV$28)</f>
      </c>
      <c r="AU9" s="79">
        <f>IF(ISBLANK(Input!AW$28),"",Input!AW$28)</f>
      </c>
      <c r="AV9" s="79">
        <f>IF(ISBLANK(Input!AX$28),"",Input!AX$28)</f>
      </c>
      <c r="AW9" s="79">
        <f>IF(ISBLANK(Input!AY$28),"",Input!AY$28)</f>
      </c>
      <c r="AX9" s="79">
        <f>IF(ISBLANK(Input!AZ$28),"",Input!AZ$28)</f>
      </c>
      <c r="AY9" s="79">
        <f>IF(ISBLANK(Input!BA$28),"",Input!BA$28)</f>
      </c>
      <c r="AZ9" s="79">
        <f>IF(ISBLANK(Input!BB$28),"",Input!BB$28)</f>
      </c>
      <c r="BA9" s="79">
        <f>IF(ISBLANK(Input!BC$28),"",Input!BC$28)</f>
      </c>
      <c r="BB9" s="79">
        <f>IF(ISBLANK(Input!BD$28),"",Input!BD$28)</f>
      </c>
      <c r="BC9" s="79">
        <f>IF(ISBLANK(Input!BE$28),"",Input!BE$28)</f>
      </c>
      <c r="BD9" s="79">
        <f>IF(ISBLANK(Input!BF$28),"",Input!BF$28)</f>
      </c>
      <c r="BE9" s="79">
        <f>IF(ISBLANK(Input!BG$28),"",Input!BG$28)</f>
      </c>
      <c r="BF9" s="79">
        <f>IF(ISBLANK(Input!BH$28),"",Input!BH$28)</f>
      </c>
      <c r="BG9" s="79">
        <f>IF(ISBLANK(Input!BI$28),"",Input!BI$28)</f>
      </c>
      <c r="BH9" s="79">
        <f>IF(ISBLANK(Input!BJ$28),"",Input!BJ$28)</f>
      </c>
      <c r="BI9" s="79">
        <f>IF(ISBLANK(Input!BK$28),"",Input!BK$28)</f>
      </c>
      <c r="BJ9" s="79">
        <f>IF(ISBLANK(Input!BL$28),"",Input!BL$28)</f>
      </c>
      <c r="BK9" s="79">
        <f>IF(ISBLANK(Input!BM$28),"",Input!BM$28)</f>
      </c>
      <c r="BL9" s="79">
        <f>IF(ISBLANK(Input!BN$28),"",Input!BN$28)</f>
      </c>
      <c r="BM9" s="79">
        <f>IF(ISBLANK(Input!BO$28),"",Input!BO$28)</f>
      </c>
      <c r="BN9" s="79">
        <f>IF(ISBLANK(Input!BP$28),"",Input!BP$28)</f>
      </c>
      <c r="BO9" s="79">
        <f>IF(ISBLANK(Input!BQ$28),"",Input!BQ$28)</f>
      </c>
      <c r="BP9" s="79">
        <f>IF(ISBLANK(Input!BR$28),"",Input!BR$28)</f>
      </c>
      <c r="BQ9" s="79">
        <f>IF(ISBLANK(Input!BS$28),"",Input!BS$28)</f>
      </c>
      <c r="BR9" s="79">
        <f>IF(ISBLANK(Input!BT$28),"",Input!BT$28)</f>
      </c>
      <c r="BS9" s="79">
        <f>IF(ISBLANK(Input!BU$28),"",Input!BU$28)</f>
      </c>
      <c r="BT9" s="79">
        <f>IF(ISBLANK(Input!BV$28),"",Input!BV$28)</f>
      </c>
      <c r="BU9" s="79">
        <f>IF(ISBLANK(Input!BW$28),"",Input!BW$28)</f>
      </c>
      <c r="BV9" s="79">
        <f>IF(ISBLANK(Input!BX$28),"",Input!BX$28)</f>
      </c>
      <c r="BW9" s="79">
        <f>IF(ISBLANK(Input!BY$28),"",Input!BY$28)</f>
      </c>
      <c r="BX9" s="79">
        <f>IF(ISBLANK(Input!BZ$28),"",Input!BZ$28)</f>
      </c>
      <c r="BY9" s="79">
        <f>IF(ISBLANK(Input!CA$28),"",Input!CA$28)</f>
      </c>
      <c r="BZ9" s="79">
        <f>IF(ISBLANK(Input!CB$28),"",Input!CB$28)</f>
      </c>
      <c r="CA9" s="79">
        <f>IF(ISBLANK(Input!CC$28),"",Input!CC$28)</f>
      </c>
      <c r="CB9" s="79">
        <f>IF(ISBLANK(Input!CD$28),"",Input!CD$28)</f>
      </c>
      <c r="CC9" s="79">
        <f>IF(ISBLANK(Input!CE$28),"",Input!CE$28)</f>
      </c>
      <c r="CD9" s="79">
        <f>IF(ISBLANK(Input!CF$28),"",Input!CF$28)</f>
      </c>
      <c r="CE9" s="79">
        <f>IF(ISBLANK(Input!CG$28),"",Input!CG$28)</f>
      </c>
      <c r="CF9" s="79">
        <f>IF(ISBLANK(Input!CH$28),"",Input!CH$28)</f>
      </c>
      <c r="CG9" s="79">
        <f>IF(ISBLANK(Input!CI$28),"",Input!CI$28)</f>
      </c>
      <c r="CH9" s="79">
        <f>IF(ISBLANK(Input!CJ$28),"",Input!CJ$28)</f>
      </c>
      <c r="CI9" s="79">
        <f>IF(ISBLANK(Input!CK$28),"",Input!CK$28)</f>
      </c>
      <c r="CJ9" s="79">
        <f>IF(ISBLANK(Input!CL$28),"",Input!CL$28)</f>
      </c>
      <c r="CK9" s="79">
        <f>IF(ISBLANK(Input!CM$28),"",Input!CM$28)</f>
      </c>
      <c r="CL9" s="79">
        <f>IF(ISBLANK(Input!CN$28),"",Input!CN$28)</f>
      </c>
      <c r="CM9" s="79">
        <f>IF(ISBLANK(Input!CO$28),"",Input!CO$28)</f>
      </c>
      <c r="CN9" s="79">
        <f>IF(ISBLANK(Input!CP$28),"",Input!CP$28)</f>
      </c>
      <c r="CO9" s="79">
        <f>IF(ISBLANK(Input!CQ$28),"",Input!CQ$28)</f>
      </c>
      <c r="CP9" s="79">
        <f>IF(ISBLANK(Input!CR$28),"",Input!CR$28)</f>
      </c>
      <c r="CQ9" s="79">
        <f>IF(ISBLANK(Input!CS$28),"",Input!CS$28)</f>
      </c>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row>
    <row r="10" spans="1:143" ht="12.75">
      <c r="A10" s="71" t="s">
        <v>65</v>
      </c>
      <c r="B10" s="79"/>
      <c r="C10" s="79">
        <f>IF(ISBLANK(Input!E$30),"",Input!E$30)</f>
        <v>3.4379999999999997</v>
      </c>
      <c r="D10" s="79">
        <f>IF(ISBLANK(Input!F$30),"",Input!F$30)</f>
        <v>2.442</v>
      </c>
      <c r="E10" s="79">
        <f>IF(ISBLANK(Input!G$30),"",Input!G$30)</f>
        <v>2.627</v>
      </c>
      <c r="F10" s="79">
        <f>IF(ISBLANK(Input!H$30),"",Input!H$30)</f>
        <v>2.828</v>
      </c>
      <c r="G10" s="79">
        <f>IF(ISBLANK(Input!I$30),"",Input!I$30)</f>
        <v>3.0450000000000004</v>
      </c>
      <c r="H10" s="79">
        <f>IF(ISBLANK(Input!J$30),"",Input!J$30)</f>
      </c>
      <c r="I10" s="79">
        <f>IF(ISBLANK(Input!K$30),"",Input!K$30)</f>
      </c>
      <c r="J10" s="79">
        <f>IF(ISBLANK(Input!L$30),"",Input!L$30)</f>
      </c>
      <c r="K10" s="79">
        <f>IF(ISBLANK(Input!M$30),"",Input!M$30)</f>
      </c>
      <c r="L10" s="79">
        <f>IF(ISBLANK(Input!N$30),"",Input!N$30)</f>
      </c>
      <c r="M10" s="79">
        <f>IF(ISBLANK(Input!O$30),"",Input!O$30)</f>
      </c>
      <c r="N10" s="79">
        <f>IF(ISBLANK(Input!P$30),"",Input!P$30)</f>
      </c>
      <c r="O10" s="79">
        <f>IF(ISBLANK(Input!Q$30),"",Input!Q$30)</f>
      </c>
      <c r="P10" s="79">
        <f>IF(ISBLANK(Input!R$30),"",Input!R$30)</f>
      </c>
      <c r="Q10" s="79">
        <f>IF(ISBLANK(Input!S$30),"",Input!S$30)</f>
      </c>
      <c r="R10" s="79">
        <f>IF(ISBLANK(Input!T$30),"",Input!T$30)</f>
      </c>
      <c r="S10" s="79">
        <f>IF(ISBLANK(Input!U$30),"",Input!U$30)</f>
      </c>
      <c r="T10" s="79">
        <f>IF(ISBLANK(Input!V$30),"",Input!V$30)</f>
      </c>
      <c r="U10" s="79">
        <f>IF(ISBLANK(Input!W$30),"",Input!W$30)</f>
      </c>
      <c r="V10" s="79">
        <f>IF(ISBLANK(Input!X$30),"",Input!X$30)</f>
      </c>
      <c r="W10" s="79">
        <f>IF(ISBLANK(Input!Y$30),"",Input!Y$30)</f>
      </c>
      <c r="X10" s="79">
        <f>IF(ISBLANK(Input!Z$30),"",Input!Z$30)</f>
      </c>
      <c r="Y10" s="79">
        <f>IF(ISBLANK(Input!AA$30),"",Input!AA$30)</f>
      </c>
      <c r="Z10" s="79">
        <f>IF(ISBLANK(Input!AB$30),"",Input!AB$30)</f>
      </c>
      <c r="AA10" s="79">
        <f>IF(ISBLANK(Input!AC$30),"",Input!AC$30)</f>
      </c>
      <c r="AB10" s="79">
        <f>IF(ISBLANK(Input!AD$30),"",Input!AD$30)</f>
      </c>
      <c r="AC10" s="79">
        <f>IF(ISBLANK(Input!AE$30),"",Input!AE$30)</f>
      </c>
      <c r="AD10" s="79">
        <f>IF(ISBLANK(Input!AF$30),"",Input!AF$30)</f>
      </c>
      <c r="AE10" s="79">
        <f>IF(ISBLANK(Input!AG$30),"",Input!AG$30)</f>
      </c>
      <c r="AF10" s="79">
        <f>IF(ISBLANK(Input!AH$30),"",Input!AH$30)</f>
      </c>
      <c r="AG10" s="79">
        <f>IF(ISBLANK(Input!AI$30),"",Input!AI$30)</f>
      </c>
      <c r="AH10" s="79">
        <f>IF(ISBLANK(Input!AJ$30),"",Input!AJ$30)</f>
      </c>
      <c r="AI10" s="79">
        <f>IF(ISBLANK(Input!AK$30),"",Input!AK$30)</f>
      </c>
      <c r="AJ10" s="79">
        <f>IF(ISBLANK(Input!AL$30),"",Input!AL$30)</f>
      </c>
      <c r="AK10" s="79">
        <f>IF(ISBLANK(Input!AM$30),"",Input!AM$30)</f>
      </c>
      <c r="AL10" s="79">
        <f>IF(ISBLANK(Input!AN$30),"",Input!AN$30)</f>
      </c>
      <c r="AM10" s="79">
        <f>IF(ISBLANK(Input!AO$30),"",Input!AO$30)</f>
      </c>
      <c r="AN10" s="79">
        <f>IF(ISBLANK(Input!AP$30),"",Input!AP$30)</f>
      </c>
      <c r="AO10" s="79">
        <f>IF(ISBLANK(Input!AQ$30),"",Input!AQ$30)</f>
      </c>
      <c r="AP10" s="79">
        <f>IF(ISBLANK(Input!AR$30),"",Input!AR$30)</f>
      </c>
      <c r="AQ10" s="79">
        <f>IF(ISBLANK(Input!AS$30),"",Input!AS$30)</f>
      </c>
      <c r="AR10" s="79">
        <f>IF(ISBLANK(Input!AT$30),"",Input!AT$30)</f>
      </c>
      <c r="AS10" s="79">
        <f>IF(ISBLANK(Input!AU$30),"",Input!AU$30)</f>
      </c>
      <c r="AT10" s="79">
        <f>IF(ISBLANK(Input!AV$30),"",Input!AV$30)</f>
      </c>
      <c r="AU10" s="79">
        <f>IF(ISBLANK(Input!AW$30),"",Input!AW$30)</f>
      </c>
      <c r="AV10" s="79">
        <f>IF(ISBLANK(Input!AX$30),"",Input!AX$30)</f>
      </c>
      <c r="AW10" s="79">
        <f>IF(ISBLANK(Input!AY$30),"",Input!AY$30)</f>
      </c>
      <c r="AX10" s="79">
        <f>IF(ISBLANK(Input!AZ$30),"",Input!AZ$30)</f>
      </c>
      <c r="AY10" s="79">
        <f>IF(ISBLANK(Input!BA$30),"",Input!BA$30)</f>
      </c>
      <c r="AZ10" s="79">
        <f>IF(ISBLANK(Input!BB$30),"",Input!BB$30)</f>
      </c>
      <c r="BA10" s="79">
        <f>IF(ISBLANK(Input!BC$30),"",Input!BC$30)</f>
      </c>
      <c r="BB10" s="79">
        <f>IF(ISBLANK(Input!BD$30),"",Input!BD$30)</f>
      </c>
      <c r="BC10" s="79">
        <f>IF(ISBLANK(Input!BE$30),"",Input!BE$30)</f>
      </c>
      <c r="BD10" s="79">
        <f>IF(ISBLANK(Input!BF$30),"",Input!BF$30)</f>
      </c>
      <c r="BE10" s="79">
        <f>IF(ISBLANK(Input!BG$30),"",Input!BG$30)</f>
      </c>
      <c r="BF10" s="79">
        <f>IF(ISBLANK(Input!BH$30),"",Input!BH$30)</f>
      </c>
      <c r="BG10" s="79">
        <f>IF(ISBLANK(Input!BI$30),"",Input!BI$30)</f>
      </c>
      <c r="BH10" s="79">
        <f>IF(ISBLANK(Input!BJ$30),"",Input!BJ$30)</f>
      </c>
      <c r="BI10" s="79">
        <f>IF(ISBLANK(Input!BK$30),"",Input!BK$30)</f>
      </c>
      <c r="BJ10" s="79">
        <f>IF(ISBLANK(Input!BL$30),"",Input!BL$30)</f>
      </c>
      <c r="BK10" s="79">
        <f>IF(ISBLANK(Input!BM$30),"",Input!BM$30)</f>
      </c>
      <c r="BL10" s="79">
        <f>IF(ISBLANK(Input!BN$30),"",Input!BN$30)</f>
      </c>
      <c r="BM10" s="79">
        <f>IF(ISBLANK(Input!BO$30),"",Input!BO$30)</f>
      </c>
      <c r="BN10" s="79">
        <f>IF(ISBLANK(Input!BP$30),"",Input!BP$30)</f>
      </c>
      <c r="BO10" s="79">
        <f>IF(ISBLANK(Input!BQ$30),"",Input!BQ$30)</f>
      </c>
      <c r="BP10" s="79">
        <f>IF(ISBLANK(Input!BR$30),"",Input!BR$30)</f>
      </c>
      <c r="BQ10" s="79">
        <f>IF(ISBLANK(Input!BS$30),"",Input!BS$30)</f>
      </c>
      <c r="BR10" s="79">
        <f>IF(ISBLANK(Input!BT$30),"",Input!BT$30)</f>
      </c>
      <c r="BS10" s="79">
        <f>IF(ISBLANK(Input!BU$30),"",Input!BU$30)</f>
      </c>
      <c r="BT10" s="79">
        <f>IF(ISBLANK(Input!BV$30),"",Input!BV$30)</f>
      </c>
      <c r="BU10" s="79">
        <f>IF(ISBLANK(Input!BW$30),"",Input!BW$30)</f>
      </c>
      <c r="BV10" s="79">
        <f>IF(ISBLANK(Input!BX$30),"",Input!BX$30)</f>
      </c>
      <c r="BW10" s="79">
        <f>IF(ISBLANK(Input!BY$30),"",Input!BY$30)</f>
      </c>
      <c r="BX10" s="79">
        <f>IF(ISBLANK(Input!BZ$30),"",Input!BZ$30)</f>
      </c>
      <c r="BY10" s="79">
        <f>IF(ISBLANK(Input!CA$30),"",Input!CA$30)</f>
      </c>
      <c r="BZ10" s="79">
        <f>IF(ISBLANK(Input!CB$30),"",Input!CB$30)</f>
      </c>
      <c r="CA10" s="79">
        <f>IF(ISBLANK(Input!CC$30),"",Input!CC$30)</f>
      </c>
      <c r="CB10" s="79">
        <f>IF(ISBLANK(Input!CD$30),"",Input!CD$30)</f>
      </c>
      <c r="CC10" s="79">
        <f>IF(ISBLANK(Input!CE$30),"",Input!CE$30)</f>
      </c>
      <c r="CD10" s="79">
        <f>IF(ISBLANK(Input!CF$30),"",Input!CF$30)</f>
      </c>
      <c r="CE10" s="79">
        <f>IF(ISBLANK(Input!CG$30),"",Input!CG$30)</f>
      </c>
      <c r="CF10" s="79">
        <f>IF(ISBLANK(Input!CH$30),"",Input!CH$30)</f>
      </c>
      <c r="CG10" s="79">
        <f>IF(ISBLANK(Input!CI$30),"",Input!CI$30)</f>
      </c>
      <c r="CH10" s="79">
        <f>IF(ISBLANK(Input!CJ$30),"",Input!CJ$30)</f>
      </c>
      <c r="CI10" s="79">
        <f>IF(ISBLANK(Input!CK$30),"",Input!CK$30)</f>
      </c>
      <c r="CJ10" s="79">
        <f>IF(ISBLANK(Input!CL$30),"",Input!CL$30)</f>
      </c>
      <c r="CK10" s="79">
        <f>IF(ISBLANK(Input!CM$30),"",Input!CM$30)</f>
      </c>
      <c r="CL10" s="79">
        <f>IF(ISBLANK(Input!CN$30),"",Input!CN$30)</f>
      </c>
      <c r="CM10" s="79">
        <f>IF(ISBLANK(Input!CO$30),"",Input!CO$30)</f>
      </c>
      <c r="CN10" s="79">
        <f>IF(ISBLANK(Input!CP$30),"",Input!CP$30)</f>
      </c>
      <c r="CO10" s="79">
        <f>IF(ISBLANK(Input!CQ$28),"",Input!CQ$28)</f>
      </c>
      <c r="CP10" s="79">
        <f>IF(ISBLANK(Input!CR$30),"",Input!CR$30)</f>
      </c>
      <c r="CQ10" s="79">
        <f>IF(ISBLANK(Input!CS$28),"",Input!CS$28)</f>
      </c>
      <c r="CR10" s="84"/>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row>
    <row r="11" spans="1:143" ht="12.75">
      <c r="A11" s="71" t="s">
        <v>52</v>
      </c>
      <c r="B11" s="79"/>
      <c r="C11" s="79">
        <f>IF(ISBLANK(Input!E$32),"",Input!E$32)</f>
        <v>0.832</v>
      </c>
      <c r="D11" s="79">
        <f>IF(ISBLANK(Input!F$32),"",Input!F$32)</f>
        <v>0.585</v>
      </c>
      <c r="E11" s="79">
        <f>IF(ISBLANK(Input!G$32),"",Input!G$32)</f>
        <v>0.631</v>
      </c>
      <c r="F11" s="79">
        <f>IF(ISBLANK(Input!H$32),"",Input!H$32)</f>
        <v>0.681</v>
      </c>
      <c r="G11" s="79">
        <f>IF(ISBLANK(Input!I$32),"",Input!I$32)</f>
        <v>0.735</v>
      </c>
      <c r="H11" s="79">
        <f>IF(ISBLANK(Input!J$32),"",Input!J$32)</f>
      </c>
      <c r="I11" s="79">
        <f>IF(ISBLANK(Input!K$32),"",Input!K$32)</f>
      </c>
      <c r="J11" s="79">
        <f>IF(ISBLANK(Input!L$32),"",Input!L$32)</f>
      </c>
      <c r="K11" s="79">
        <f>IF(ISBLANK(Input!M$32),"",Input!M$32)</f>
      </c>
      <c r="L11" s="79">
        <f>IF(ISBLANK(Input!N$32),"",Input!N$32)</f>
      </c>
      <c r="M11" s="79">
        <f>IF(ISBLANK(Input!O$32),"",Input!O$32)</f>
      </c>
      <c r="N11" s="79">
        <f>IF(ISBLANK(Input!P$32),"",Input!P$32)</f>
      </c>
      <c r="O11" s="79">
        <f>IF(ISBLANK(Input!Q$32),"",Input!Q$32)</f>
      </c>
      <c r="P11" s="79">
        <f>IF(ISBLANK(Input!R$32),"",Input!R$32)</f>
      </c>
      <c r="Q11" s="79">
        <f>IF(ISBLANK(Input!S$32),"",Input!S$32)</f>
      </c>
      <c r="R11" s="79">
        <f>IF(ISBLANK(Input!T$32),"",Input!T$32)</f>
      </c>
      <c r="S11" s="79">
        <f>IF(ISBLANK(Input!U$32),"",Input!U$32)</f>
      </c>
      <c r="T11" s="79">
        <f>IF(ISBLANK(Input!V$32),"",Input!V$32)</f>
      </c>
      <c r="U11" s="79">
        <f>IF(ISBLANK(Input!W$32),"",Input!W$32)</f>
      </c>
      <c r="V11" s="79">
        <f>IF(ISBLANK(Input!X$32),"",Input!X$32)</f>
      </c>
      <c r="W11" s="79">
        <f>IF(ISBLANK(Input!Y$32),"",Input!Y$32)</f>
      </c>
      <c r="X11" s="79">
        <f>IF(ISBLANK(Input!Z$32),"",Input!Z$32)</f>
      </c>
      <c r="Y11" s="79">
        <f>IF(ISBLANK(Input!AA$32),"",Input!AA$32)</f>
      </c>
      <c r="Z11" s="79">
        <f>IF(ISBLANK(Input!AB$32),"",Input!AB$32)</f>
      </c>
      <c r="AA11" s="79">
        <f>IF(ISBLANK(Input!AC$32),"",Input!AC$32)</f>
      </c>
      <c r="AB11" s="79">
        <f>IF(ISBLANK(Input!AD$32),"",Input!AD$32)</f>
      </c>
      <c r="AC11" s="79">
        <f>IF(ISBLANK(Input!AE$32),"",Input!AE$32)</f>
      </c>
      <c r="AD11" s="79">
        <f>IF(ISBLANK(Input!AF$32),"",Input!AF$32)</f>
      </c>
      <c r="AE11" s="79">
        <f>IF(ISBLANK(Input!AG$32),"",Input!AG$32)</f>
      </c>
      <c r="AF11" s="79">
        <f>IF(ISBLANK(Input!AH$32),"",Input!AH$32)</f>
      </c>
      <c r="AG11" s="79">
        <f>IF(ISBLANK(Input!AI$32),"",Input!AI$32)</f>
      </c>
      <c r="AH11" s="79">
        <f>IF(ISBLANK(Input!AJ$32),"",Input!AJ$32)</f>
      </c>
      <c r="AI11" s="79">
        <f>IF(ISBLANK(Input!AK$32),"",Input!AK$32)</f>
      </c>
      <c r="AJ11" s="79">
        <f>IF(ISBLANK(Input!AL$32),"",Input!AL$32)</f>
      </c>
      <c r="AK11" s="79">
        <f>IF(ISBLANK(Input!AM$32),"",Input!AM$32)</f>
      </c>
      <c r="AL11" s="79">
        <f>IF(ISBLANK(Input!AN$32),"",Input!AN$32)</f>
      </c>
      <c r="AM11" s="79">
        <f>IF(ISBLANK(Input!AO$32),"",Input!AO$32)</f>
      </c>
      <c r="AN11" s="79">
        <f>IF(ISBLANK(Input!AP$32),"",Input!AP$32)</f>
      </c>
      <c r="AO11" s="79">
        <f>IF(ISBLANK(Input!AQ$32),"",Input!AQ$32)</f>
      </c>
      <c r="AP11" s="79">
        <f>IF(ISBLANK(Input!AR$32),"",Input!AR$32)</f>
      </c>
      <c r="AQ11" s="79">
        <f>IF(ISBLANK(Input!AS$32),"",Input!AS$32)</f>
      </c>
      <c r="AR11" s="79">
        <f>IF(ISBLANK(Input!AT$32),"",Input!AT$32)</f>
      </c>
      <c r="AS11" s="79">
        <f>IF(ISBLANK(Input!AU$32),"",Input!AU$32)</f>
      </c>
      <c r="AT11" s="79">
        <f>IF(ISBLANK(Input!AV$32),"",Input!AV$32)</f>
      </c>
      <c r="AU11" s="79">
        <f>IF(ISBLANK(Input!AW$32),"",Input!AW$32)</f>
      </c>
      <c r="AV11" s="79">
        <f>IF(ISBLANK(Input!AX$32),"",Input!AX$32)</f>
      </c>
      <c r="AW11" s="79">
        <f>IF(ISBLANK(Input!AY$32),"",Input!AY$32)</f>
      </c>
      <c r="AX11" s="79">
        <f>IF(ISBLANK(Input!AZ$32),"",Input!AZ$32)</f>
      </c>
      <c r="AY11" s="79">
        <f>IF(ISBLANK(Input!BA$32),"",Input!BA$32)</f>
      </c>
      <c r="AZ11" s="79">
        <f>IF(ISBLANK(Input!BB$32),"",Input!BB$32)</f>
      </c>
      <c r="BA11" s="79">
        <f>IF(ISBLANK(Input!BC$32),"",Input!BC$32)</f>
      </c>
      <c r="BB11" s="79">
        <f>IF(ISBLANK(Input!BD$32),"",Input!BD$32)</f>
      </c>
      <c r="BC11" s="79">
        <f>IF(ISBLANK(Input!BE$32),"",Input!BE$32)</f>
      </c>
      <c r="BD11" s="79">
        <f>IF(ISBLANK(Input!BF$32),"",Input!BF$32)</f>
      </c>
      <c r="BE11" s="79">
        <f>IF(ISBLANK(Input!BG$32),"",Input!BG$32)</f>
      </c>
      <c r="BF11" s="79">
        <f>IF(ISBLANK(Input!BH$32),"",Input!BH$32)</f>
      </c>
      <c r="BG11" s="79">
        <f>IF(ISBLANK(Input!BI$32),"",Input!BI$32)</f>
      </c>
      <c r="BH11" s="79">
        <f>IF(ISBLANK(Input!BJ$32),"",Input!BJ$32)</f>
      </c>
      <c r="BI11" s="79">
        <f>IF(ISBLANK(Input!BK$32),"",Input!BK$32)</f>
      </c>
      <c r="BJ11" s="79">
        <f>IF(ISBLANK(Input!BL$32),"",Input!BL$32)</f>
      </c>
      <c r="BK11" s="79">
        <f>IF(ISBLANK(Input!BM$32),"",Input!BM$32)</f>
      </c>
      <c r="BL11" s="79">
        <f>IF(ISBLANK(Input!BN$32),"",Input!BN$32)</f>
      </c>
      <c r="BM11" s="79">
        <f>IF(ISBLANK(Input!BO$32),"",Input!BO$32)</f>
      </c>
      <c r="BN11" s="79">
        <f>IF(ISBLANK(Input!BP$32),"",Input!BP$32)</f>
      </c>
      <c r="BO11" s="79">
        <f>IF(ISBLANK(Input!BQ$32),"",Input!BQ$32)</f>
      </c>
      <c r="BP11" s="79">
        <f>IF(ISBLANK(Input!BR$32),"",Input!BR$32)</f>
      </c>
      <c r="BQ11" s="79">
        <f>IF(ISBLANK(Input!BS$32),"",Input!BS$32)</f>
      </c>
      <c r="BR11" s="79">
        <f>IF(ISBLANK(Input!BT$32),"",Input!BT$32)</f>
      </c>
      <c r="BS11" s="79">
        <f>IF(ISBLANK(Input!BU$32),"",Input!BU$32)</f>
      </c>
      <c r="BT11" s="79">
        <f>IF(ISBLANK(Input!BV$32),"",Input!BV$32)</f>
      </c>
      <c r="BU11" s="79">
        <f>IF(ISBLANK(Input!BW$32),"",Input!BW$32)</f>
      </c>
      <c r="BV11" s="79">
        <f>IF(ISBLANK(Input!BX$32),"",Input!BX$32)</f>
      </c>
      <c r="BW11" s="79">
        <f>IF(ISBLANK(Input!BY$32),"",Input!BY$32)</f>
      </c>
      <c r="BX11" s="79">
        <f>IF(ISBLANK(Input!BZ$32),"",Input!BZ$32)</f>
      </c>
      <c r="BY11" s="79">
        <f>IF(ISBLANK(Input!CA$32),"",Input!CA$32)</f>
      </c>
      <c r="BZ11" s="79">
        <f>IF(ISBLANK(Input!CB$32),"",Input!CB$32)</f>
      </c>
      <c r="CA11" s="79">
        <f>IF(ISBLANK(Input!CC$32),"",Input!CC$32)</f>
      </c>
      <c r="CB11" s="79">
        <f>IF(ISBLANK(Input!CD$32),"",Input!CD$32)</f>
      </c>
      <c r="CC11" s="79">
        <f>IF(ISBLANK(Input!CE$32),"",Input!CE$32)</f>
      </c>
      <c r="CD11" s="79">
        <f>IF(ISBLANK(Input!CF$32),"",Input!CF$32)</f>
      </c>
      <c r="CE11" s="79">
        <f>IF(ISBLANK(Input!CG$32),"",Input!CG$32)</f>
      </c>
      <c r="CF11" s="79">
        <f>IF(ISBLANK(Input!CH$32),"",Input!CH$32)</f>
      </c>
      <c r="CG11" s="79">
        <f>IF(ISBLANK(Input!CI$32),"",Input!CI$32)</f>
      </c>
      <c r="CH11" s="79">
        <f>IF(ISBLANK(Input!CJ$32),"",Input!CJ$32)</f>
      </c>
      <c r="CI11" s="79">
        <f>IF(ISBLANK(Input!CK$32),"",Input!CK$32)</f>
      </c>
      <c r="CJ11" s="79">
        <f>IF(ISBLANK(Input!CL$32),"",Input!CL$32)</f>
      </c>
      <c r="CK11" s="79">
        <f>IF(ISBLANK(Input!CM$32),"",Input!CM$32)</f>
      </c>
      <c r="CL11" s="79">
        <f>IF(ISBLANK(Input!CN$32),"",Input!CN$32)</f>
      </c>
      <c r="CM11" s="79">
        <f>IF(ISBLANK(Input!CO$32),"",Input!CO$32)</f>
      </c>
      <c r="CN11" s="79">
        <f>IF(ISBLANK(Input!CP$32),"",Input!CP$32)</f>
      </c>
      <c r="CO11" s="79">
        <f>IF(ISBLANK(Input!CQ$28),"",Input!CQ$28)</f>
      </c>
      <c r="CP11" s="79">
        <f>IF(ISBLANK(Input!CR$30),"",Input!CR$30)</f>
      </c>
      <c r="CQ11" s="79">
        <f>IF(ISBLANK(Input!CS$28),"",Input!CS$28)</f>
      </c>
      <c r="CR11" s="84"/>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row>
    <row r="12" spans="1:143" ht="12.75">
      <c r="A12" s="71" t="s">
        <v>81</v>
      </c>
      <c r="B12" s="79"/>
      <c r="C12" s="79">
        <f>IF(ISBLANK(Input!E$34),"",Input!E$34)</f>
        <v>0.002</v>
      </c>
      <c r="D12" s="79">
        <f>IF(ISBLANK(Input!F$34),"",Input!F$34)</f>
        <v>0.019</v>
      </c>
      <c r="E12" s="79">
        <f>IF(ISBLANK(Input!G$34),"",Input!G$34)</f>
        <v>0.027</v>
      </c>
      <c r="F12" s="79">
        <f>IF(ISBLANK(Input!H$34),"",Input!H$34)</f>
        <v>0.035</v>
      </c>
      <c r="G12" s="79">
        <f>IF(ISBLANK(Input!I$34),"",Input!I$34)</f>
        <v>0.044</v>
      </c>
      <c r="H12" s="79">
        <f>IF(ISBLANK(Input!J$34),"",Input!J$34)</f>
      </c>
      <c r="I12" s="79">
        <f>IF(ISBLANK(Input!K$34),"",Input!K$34)</f>
      </c>
      <c r="J12" s="79">
        <f>IF(ISBLANK(Input!L$34),"",Input!L$34)</f>
      </c>
      <c r="K12" s="79">
        <f>IF(ISBLANK(Input!M$34),"",Input!M$34)</f>
      </c>
      <c r="L12" s="79">
        <f>IF(ISBLANK(Input!N$34),"",Input!N$34)</f>
      </c>
      <c r="M12" s="79">
        <f>IF(ISBLANK(Input!O$34),"",Input!O$34)</f>
      </c>
      <c r="N12" s="79">
        <f>IF(ISBLANK(Input!P$34),"",Input!P$34)</f>
      </c>
      <c r="O12" s="79">
        <f>IF(ISBLANK(Input!Q$34),"",Input!Q$34)</f>
      </c>
      <c r="P12" s="79">
        <f>IF(ISBLANK(Input!R$34),"",Input!R$34)</f>
      </c>
      <c r="Q12" s="79">
        <f>IF(ISBLANK(Input!S$34),"",Input!S$34)</f>
      </c>
      <c r="R12" s="79">
        <f>IF(ISBLANK(Input!T$34),"",Input!T$34)</f>
      </c>
      <c r="S12" s="79">
        <f>IF(ISBLANK(Input!U$34),"",Input!U$34)</f>
      </c>
      <c r="T12" s="79">
        <f>IF(ISBLANK(Input!V$34),"",Input!V$34)</f>
      </c>
      <c r="U12" s="79">
        <f>IF(ISBLANK(Input!W$34),"",Input!W$34)</f>
      </c>
      <c r="V12" s="79">
        <f>IF(ISBLANK(Input!X$34),"",Input!X$34)</f>
      </c>
      <c r="W12" s="79">
        <f>IF(ISBLANK(Input!Y$34),"",Input!Y$34)</f>
      </c>
      <c r="X12" s="79">
        <f>IF(ISBLANK(Input!Z$34),"",Input!Z$34)</f>
      </c>
      <c r="Y12" s="79">
        <f>IF(ISBLANK(Input!AA$34),"",Input!AA$34)</f>
      </c>
      <c r="Z12" s="79">
        <f>IF(ISBLANK(Input!AB$34),"",Input!AB$34)</f>
      </c>
      <c r="AA12" s="79">
        <f>IF(ISBLANK(Input!AC$34),"",Input!AC$34)</f>
      </c>
      <c r="AB12" s="79">
        <f>IF(ISBLANK(Input!AD$34),"",Input!AD$34)</f>
      </c>
      <c r="AC12" s="79">
        <f>IF(ISBLANK(Input!AE$34),"",Input!AE$34)</f>
      </c>
      <c r="AD12" s="79">
        <f>IF(ISBLANK(Input!AF$34),"",Input!AF$34)</f>
      </c>
      <c r="AE12" s="79">
        <f>IF(ISBLANK(Input!AG$34),"",Input!AG$34)</f>
      </c>
      <c r="AF12" s="79">
        <f>IF(ISBLANK(Input!AH$34),"",Input!AH$34)</f>
      </c>
      <c r="AG12" s="79">
        <f>IF(ISBLANK(Input!AI$34),"",Input!AI$34)</f>
      </c>
      <c r="AH12" s="79">
        <f>IF(ISBLANK(Input!AJ$34),"",Input!AJ$34)</f>
      </c>
      <c r="AI12" s="79">
        <f>IF(ISBLANK(Input!AK$34),"",Input!AK$34)</f>
      </c>
      <c r="AJ12" s="79">
        <f>IF(ISBLANK(Input!AL$34),"",Input!AL$34)</f>
      </c>
      <c r="AK12" s="79">
        <f>IF(ISBLANK(Input!AM$34),"",Input!AM$34)</f>
      </c>
      <c r="AL12" s="79">
        <f>IF(ISBLANK(Input!AN$34),"",Input!AN$34)</f>
      </c>
      <c r="AM12" s="79">
        <f>IF(ISBLANK(Input!AO$34),"",Input!AO$34)</f>
      </c>
      <c r="AN12" s="79">
        <f>IF(ISBLANK(Input!AP$34),"",Input!AP$34)</f>
      </c>
      <c r="AO12" s="79">
        <f>IF(ISBLANK(Input!AQ$34),"",Input!AQ$34)</f>
      </c>
      <c r="AP12" s="79">
        <f>IF(ISBLANK(Input!AR$34),"",Input!AR$34)</f>
      </c>
      <c r="AQ12" s="79">
        <f>IF(ISBLANK(Input!AS$34),"",Input!AS$34)</f>
      </c>
      <c r="AR12" s="79">
        <f>IF(ISBLANK(Input!AT$34),"",Input!AT$34)</f>
      </c>
      <c r="AS12" s="79">
        <f>IF(ISBLANK(Input!AU$34),"",Input!AU$34)</f>
      </c>
      <c r="AT12" s="79">
        <f>IF(ISBLANK(Input!AV$34),"",Input!AV$34)</f>
      </c>
      <c r="AU12" s="79">
        <f>IF(ISBLANK(Input!AW$34),"",Input!AW$34)</f>
      </c>
      <c r="AV12" s="79">
        <f>IF(ISBLANK(Input!AX$34),"",Input!AX$34)</f>
      </c>
      <c r="AW12" s="79">
        <f>IF(ISBLANK(Input!AY$34),"",Input!AY$34)</f>
      </c>
      <c r="AX12" s="79">
        <f>IF(ISBLANK(Input!AZ$34),"",Input!AZ$34)</f>
      </c>
      <c r="AY12" s="79">
        <f>IF(ISBLANK(Input!BA$34),"",Input!BA$34)</f>
      </c>
      <c r="AZ12" s="79">
        <f>IF(ISBLANK(Input!BB$34),"",Input!BB$34)</f>
      </c>
      <c r="BA12" s="79">
        <f>IF(ISBLANK(Input!BC$34),"",Input!BC$34)</f>
      </c>
      <c r="BB12" s="79">
        <f>IF(ISBLANK(Input!BD$34),"",Input!BD$34)</f>
      </c>
      <c r="BC12" s="79">
        <f>IF(ISBLANK(Input!BE$34),"",Input!BE$34)</f>
      </c>
      <c r="BD12" s="79">
        <f>IF(ISBLANK(Input!BF$34),"",Input!BF$34)</f>
      </c>
      <c r="BE12" s="79">
        <f>IF(ISBLANK(Input!BG$34),"",Input!BG$34)</f>
      </c>
      <c r="BF12" s="79">
        <f>IF(ISBLANK(Input!BH$34),"",Input!BH$34)</f>
      </c>
      <c r="BG12" s="79">
        <f>IF(ISBLANK(Input!BI$34),"",Input!BI$34)</f>
      </c>
      <c r="BH12" s="79">
        <f>IF(ISBLANK(Input!BJ$34),"",Input!BJ$34)</f>
      </c>
      <c r="BI12" s="79">
        <f>IF(ISBLANK(Input!BK$34),"",Input!BK$34)</f>
      </c>
      <c r="BJ12" s="79">
        <f>IF(ISBLANK(Input!BL$34),"",Input!BL$34)</f>
      </c>
      <c r="BK12" s="79">
        <f>IF(ISBLANK(Input!BM$34),"",Input!BM$34)</f>
      </c>
      <c r="BL12" s="79">
        <f>IF(ISBLANK(Input!BN$34),"",Input!BN$34)</f>
      </c>
      <c r="BM12" s="79">
        <f>IF(ISBLANK(Input!BO$34),"",Input!BO$34)</f>
      </c>
      <c r="BN12" s="79">
        <f>IF(ISBLANK(Input!BP$34),"",Input!BP$34)</f>
      </c>
      <c r="BO12" s="79">
        <f>IF(ISBLANK(Input!BQ$34),"",Input!BQ$34)</f>
      </c>
      <c r="BP12" s="79">
        <f>IF(ISBLANK(Input!BR$34),"",Input!BR$34)</f>
      </c>
      <c r="BQ12" s="79">
        <f>IF(ISBLANK(Input!BS$34),"",Input!BS$34)</f>
      </c>
      <c r="BR12" s="79">
        <f>IF(ISBLANK(Input!BT$34),"",Input!BT$34)</f>
      </c>
      <c r="BS12" s="79">
        <f>IF(ISBLANK(Input!BU$34),"",Input!BU$34)</f>
      </c>
      <c r="BT12" s="79">
        <f>IF(ISBLANK(Input!BV$34),"",Input!BV$34)</f>
      </c>
      <c r="BU12" s="79">
        <f>IF(ISBLANK(Input!BW$34),"",Input!BW$34)</f>
      </c>
      <c r="BV12" s="79">
        <f>IF(ISBLANK(Input!BX$34),"",Input!BX$34)</f>
      </c>
      <c r="BW12" s="79">
        <f>IF(ISBLANK(Input!BY$34),"",Input!BY$34)</f>
      </c>
      <c r="BX12" s="79">
        <f>IF(ISBLANK(Input!BZ$34),"",Input!BZ$34)</f>
      </c>
      <c r="BY12" s="79">
        <f>IF(ISBLANK(Input!CA$34),"",Input!CA$34)</f>
      </c>
      <c r="BZ12" s="79">
        <f>IF(ISBLANK(Input!CB$34),"",Input!CB$34)</f>
      </c>
      <c r="CA12" s="79">
        <f>IF(ISBLANK(Input!CC$34),"",Input!CC$34)</f>
      </c>
      <c r="CB12" s="79">
        <f>IF(ISBLANK(Input!CD$34),"",Input!CD$34)</f>
      </c>
      <c r="CC12" s="79">
        <f>IF(ISBLANK(Input!CE$34),"",Input!CE$34)</f>
      </c>
      <c r="CD12" s="79">
        <f>IF(ISBLANK(Input!CF$34),"",Input!CF$34)</f>
      </c>
      <c r="CE12" s="79">
        <f>IF(ISBLANK(Input!CG$34),"",Input!CG$34)</f>
      </c>
      <c r="CF12" s="79">
        <f>IF(ISBLANK(Input!CH$34),"",Input!CH$34)</f>
      </c>
      <c r="CG12" s="79">
        <f>IF(ISBLANK(Input!CI$34),"",Input!CI$34)</f>
      </c>
      <c r="CH12" s="79">
        <f>IF(ISBLANK(Input!CJ$34),"",Input!CJ$34)</f>
      </c>
      <c r="CI12" s="79">
        <f>IF(ISBLANK(Input!CK$34),"",Input!CK$34)</f>
      </c>
      <c r="CJ12" s="79">
        <f>IF(ISBLANK(Input!CL$34),"",Input!CL$34)</f>
      </c>
      <c r="CK12" s="79">
        <f>IF(ISBLANK(Input!CM$34),"",Input!CM$34)</f>
      </c>
      <c r="CL12" s="79">
        <f>IF(ISBLANK(Input!CN$34),"",Input!CN$34)</f>
      </c>
      <c r="CM12" s="79">
        <f>IF(ISBLANK(Input!CO$34),"",Input!CO$34)</f>
      </c>
      <c r="CN12" s="79">
        <f>IF(ISBLANK(Input!CP$34),"",Input!CP$34)</f>
      </c>
      <c r="CO12" s="79">
        <f>IF(ISBLANK(Input!CQ$34),"",Input!CQ$34)</f>
      </c>
      <c r="CP12" s="79">
        <f>IF(ISBLANK(Input!CR$34),"",Input!CR$34)</f>
      </c>
      <c r="CQ12" s="79">
        <f>IF(ISBLANK(Input!CS$34),"",Input!CS$34)</f>
      </c>
      <c r="CR12" s="84"/>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row>
    <row r="13" spans="1:143" ht="12.75">
      <c r="A13" s="71" t="s">
        <v>12</v>
      </c>
      <c r="B13" s="79"/>
      <c r="C13" s="79">
        <f>IF(ISBLANK(Input!E$37),"",Input!E$37)</f>
        <v>0</v>
      </c>
      <c r="D13" s="79">
        <f>IF(ISBLANK(Input!F$37),"",Input!F$37)</f>
        <v>0</v>
      </c>
      <c r="E13" s="79">
        <f>IF(ISBLANK(Input!G$37),"",Input!G$37)</f>
        <v>0</v>
      </c>
      <c r="F13" s="79">
        <f>IF(ISBLANK(Input!H$37),"",Input!H$37)</f>
        <v>0</v>
      </c>
      <c r="G13" s="79">
        <f>IF(ISBLANK(Input!I$37),"",Input!I$37)</f>
        <v>0</v>
      </c>
      <c r="H13" s="79">
        <f>IF(ISBLANK(Input!J$37),"",Input!J$37)</f>
        <v>0</v>
      </c>
      <c r="I13" s="79">
        <f>IF(ISBLANK(Input!K$37),"",Input!K$37)</f>
        <v>0</v>
      </c>
      <c r="J13" s="79">
        <f>IF(ISBLANK(Input!L$37),"",Input!L$37)</f>
        <v>0</v>
      </c>
      <c r="K13" s="79">
        <f>IF(ISBLANK(Input!M$37),"",Input!M$37)</f>
        <v>0</v>
      </c>
      <c r="L13" s="79">
        <f>IF(ISBLANK(Input!N$37),"",Input!N$37)</f>
        <v>0</v>
      </c>
      <c r="M13" s="79">
        <f>IF(ISBLANK(Input!O$37),"",Input!O$37)</f>
      </c>
      <c r="N13" s="79">
        <f>IF(ISBLANK(Input!P$37),"",Input!P$37)</f>
      </c>
      <c r="O13" s="79">
        <f>IF(ISBLANK(Input!Q$37),"",Input!Q$37)</f>
      </c>
      <c r="P13" s="79">
        <f>IF(ISBLANK(Input!R$37),"",Input!R$37)</f>
      </c>
      <c r="Q13" s="79">
        <f>IF(ISBLANK(Input!S$37),"",Input!S$37)</f>
      </c>
      <c r="R13" s="79">
        <f>IF(ISBLANK(Input!T$37),"",Input!T$37)</f>
      </c>
      <c r="S13" s="79">
        <f>IF(ISBLANK(Input!U$37),"",Input!U$37)</f>
      </c>
      <c r="T13" s="79">
        <f>IF(ISBLANK(Input!V$37),"",Input!V$37)</f>
      </c>
      <c r="U13" s="79">
        <f>IF(ISBLANK(Input!W$37),"",Input!W$37)</f>
      </c>
      <c r="V13" s="79">
        <f>IF(ISBLANK(Input!X$37),"",Input!X$37)</f>
      </c>
      <c r="W13" s="79">
        <f>IF(ISBLANK(Input!Y$37),"",Input!Y$37)</f>
      </c>
      <c r="X13" s="79">
        <f>IF(ISBLANK(Input!Z$37),"",Input!Z$37)</f>
      </c>
      <c r="Y13" s="79">
        <f>IF(ISBLANK(Input!AA$37),"",Input!AA$37)</f>
      </c>
      <c r="Z13" s="79">
        <f>IF(ISBLANK(Input!AB$37),"",Input!AB$37)</f>
      </c>
      <c r="AA13" s="79">
        <f>IF(ISBLANK(Input!AC$37),"",Input!AC$37)</f>
      </c>
      <c r="AB13" s="79">
        <f>IF(ISBLANK(Input!AD$37),"",Input!AD$37)</f>
      </c>
      <c r="AC13" s="79">
        <f>IF(ISBLANK(Input!AE$37),"",Input!AE$37)</f>
      </c>
      <c r="AD13" s="79">
        <f>IF(ISBLANK(Input!AF$37),"",Input!AF$37)</f>
      </c>
      <c r="AE13" s="79">
        <f>IF(ISBLANK(Input!AG$37),"",Input!AG$37)</f>
      </c>
      <c r="AF13" s="79">
        <f>IF(ISBLANK(Input!AH$37),"",Input!AH$37)</f>
      </c>
      <c r="AG13" s="79">
        <f>IF(ISBLANK(Input!AI$37),"",Input!AI$37)</f>
      </c>
      <c r="AH13" s="79">
        <f>IF(ISBLANK(Input!AJ$37),"",Input!AJ$37)</f>
      </c>
      <c r="AI13" s="79">
        <f>IF(ISBLANK(Input!AK$37),"",Input!AK$37)</f>
      </c>
      <c r="AJ13" s="79">
        <f>IF(ISBLANK(Input!AL$37),"",Input!AL$37)</f>
      </c>
      <c r="AK13" s="79">
        <f>IF(ISBLANK(Input!AM$37),"",Input!AM$37)</f>
      </c>
      <c r="AL13" s="79">
        <f>IF(ISBLANK(Input!AN$37),"",Input!AN$37)</f>
      </c>
      <c r="AM13" s="79">
        <f>IF(ISBLANK(Input!AO$37),"",Input!AO$37)</f>
      </c>
      <c r="AN13" s="79">
        <f>IF(ISBLANK(Input!AP$37),"",Input!AP$37)</f>
      </c>
      <c r="AO13" s="79">
        <f>IF(ISBLANK(Input!AQ$37),"",Input!AQ$37)</f>
      </c>
      <c r="AP13" s="79">
        <f>IF(ISBLANK(Input!AR$37),"",Input!AR$37)</f>
      </c>
      <c r="AQ13" s="79">
        <f>IF(ISBLANK(Input!AS$37),"",Input!AS$37)</f>
      </c>
      <c r="AR13" s="79">
        <f>IF(ISBLANK(Input!AT$37),"",Input!AT$37)</f>
      </c>
      <c r="AS13" s="79">
        <f>IF(ISBLANK(Input!AU$37),"",Input!AU$37)</f>
      </c>
      <c r="AT13" s="79">
        <f>IF(ISBLANK(Input!AV$37),"",Input!AV$37)</f>
      </c>
      <c r="AU13" s="79">
        <f>IF(ISBLANK(Input!AW$37),"",Input!AW$37)</f>
      </c>
      <c r="AV13" s="79">
        <f>IF(ISBLANK(Input!AX$37),"",Input!AX$37)</f>
      </c>
      <c r="AW13" s="79">
        <f>IF(ISBLANK(Input!AY$37),"",Input!AY$37)</f>
      </c>
      <c r="AX13" s="79">
        <f>IF(ISBLANK(Input!AZ$37),"",Input!AZ$37)</f>
      </c>
      <c r="AY13" s="79">
        <f>IF(ISBLANK(Input!BA$37),"",Input!BA$37)</f>
      </c>
      <c r="AZ13" s="79">
        <f>IF(ISBLANK(Input!BB$37),"",Input!BB$37)</f>
      </c>
      <c r="BA13" s="79">
        <f>IF(ISBLANK(Input!BC$37),"",Input!BC$37)</f>
      </c>
      <c r="BB13" s="79">
        <f>IF(ISBLANK(Input!BD$37),"",Input!BD$37)</f>
      </c>
      <c r="BC13" s="79">
        <f>IF(ISBLANK(Input!BE$37),"",Input!BE$37)</f>
      </c>
      <c r="BD13" s="79">
        <f>IF(ISBLANK(Input!BF$37),"",Input!BF$37)</f>
      </c>
      <c r="BE13" s="79">
        <f>IF(ISBLANK(Input!BG$37),"",Input!BG$37)</f>
      </c>
      <c r="BF13" s="79">
        <f>IF(ISBLANK(Input!BH$37),"",Input!BH$37)</f>
      </c>
      <c r="BG13" s="79">
        <f>IF(ISBLANK(Input!BI$37),"",Input!BI$37)</f>
      </c>
      <c r="BH13" s="79">
        <f>IF(ISBLANK(Input!BJ$37),"",Input!BJ$37)</f>
      </c>
      <c r="BI13" s="79">
        <f>IF(ISBLANK(Input!BK$37),"",Input!BK$37)</f>
      </c>
      <c r="BJ13" s="79">
        <f>IF(ISBLANK(Input!BL$37),"",Input!BL$37)</f>
      </c>
      <c r="BK13" s="79">
        <f>IF(ISBLANK(Input!BM$37),"",Input!BM$37)</f>
      </c>
      <c r="BL13" s="79">
        <f>IF(ISBLANK(Input!BN$37),"",Input!BN$37)</f>
      </c>
      <c r="BM13" s="79">
        <f>IF(ISBLANK(Input!BO$37),"",Input!BO$37)</f>
      </c>
      <c r="BN13" s="79">
        <f>IF(ISBLANK(Input!BP$37),"",Input!BP$37)</f>
      </c>
      <c r="BO13" s="79">
        <f>IF(ISBLANK(Input!BQ$37),"",Input!BQ$37)</f>
      </c>
      <c r="BP13" s="79">
        <f>IF(ISBLANK(Input!BR$37),"",Input!BR$37)</f>
      </c>
      <c r="BQ13" s="79">
        <f>IF(ISBLANK(Input!BS$37),"",Input!BS$37)</f>
      </c>
      <c r="BR13" s="79">
        <f>IF(ISBLANK(Input!BT$37),"",Input!BT$37)</f>
      </c>
      <c r="BS13" s="79">
        <f>IF(ISBLANK(Input!BU$37),"",Input!BU$37)</f>
      </c>
      <c r="BT13" s="79">
        <f>IF(ISBLANK(Input!BV$37),"",Input!BV$37)</f>
      </c>
      <c r="BU13" s="79">
        <f>IF(ISBLANK(Input!BW$37),"",Input!BW$37)</f>
      </c>
      <c r="BV13" s="79">
        <f>IF(ISBLANK(Input!BX$37),"",Input!BX$37)</f>
      </c>
      <c r="BW13" s="79">
        <f>IF(ISBLANK(Input!BY$37),"",Input!BY$37)</f>
      </c>
      <c r="BX13" s="79">
        <f>IF(ISBLANK(Input!BZ$37),"",Input!BZ$37)</f>
      </c>
      <c r="BY13" s="79">
        <f>IF(ISBLANK(Input!CA$37),"",Input!CA$37)</f>
      </c>
      <c r="BZ13" s="79">
        <f>IF(ISBLANK(Input!CB$37),"",Input!CB$37)</f>
      </c>
      <c r="CA13" s="79">
        <f>IF(ISBLANK(Input!CC$37),"",Input!CC$37)</f>
      </c>
      <c r="CB13" s="79">
        <f>IF(ISBLANK(Input!CD$37),"",Input!CD$37)</f>
      </c>
      <c r="CC13" s="79">
        <f>IF(ISBLANK(Input!CE$37),"",Input!CE$37)</f>
      </c>
      <c r="CD13" s="79">
        <f>IF(ISBLANK(Input!CF$37),"",Input!CF$37)</f>
      </c>
      <c r="CE13" s="79">
        <f>IF(ISBLANK(Input!CG$37),"",Input!CG$37)</f>
      </c>
      <c r="CF13" s="79">
        <f>IF(ISBLANK(Input!CH$37),"",Input!CH$37)</f>
      </c>
      <c r="CG13" s="79">
        <f>IF(ISBLANK(Input!CI$37),"",Input!CI$37)</f>
      </c>
      <c r="CH13" s="79">
        <f>IF(ISBLANK(Input!CJ$37),"",Input!CJ$37)</f>
      </c>
      <c r="CI13" s="79">
        <f>IF(ISBLANK(Input!CK$37),"",Input!CK$37)</f>
      </c>
      <c r="CJ13" s="79">
        <f>IF(ISBLANK(Input!CL$37),"",Input!CL$37)</f>
      </c>
      <c r="CK13" s="79">
        <f>IF(ISBLANK(Input!CM$37),"",Input!CM$37)</f>
      </c>
      <c r="CL13" s="79">
        <f>IF(ISBLANK(Input!CN$37),"",Input!CN$37)</f>
      </c>
      <c r="CM13" s="79">
        <f>IF(ISBLANK(Input!CO$37),"",Input!CO$37)</f>
      </c>
      <c r="CN13" s="79">
        <f>IF(ISBLANK(Input!CP$37),"",Input!CP$37)</f>
      </c>
      <c r="CO13" s="79">
        <f>IF(ISBLANK(Input!CQ$37),"",Input!CQ$37)</f>
      </c>
      <c r="CP13" s="79">
        <f>IF(ISBLANK(Input!CR$37),"",Input!CR$37)</f>
      </c>
      <c r="CQ13" s="79">
        <f>IF(ISBLANK(Input!CS$37),"",Input!CS$37)</f>
      </c>
      <c r="CR13" s="84"/>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row>
    <row r="14" spans="1:143" ht="12.75">
      <c r="A14" s="71" t="s">
        <v>21</v>
      </c>
      <c r="B14" s="79"/>
      <c r="C14" s="79">
        <f>Input!E$47</f>
        <v>221.395</v>
      </c>
      <c r="D14" s="79">
        <f>Input!F$47</f>
        <v>231.20600000000002</v>
      </c>
      <c r="E14" s="79">
        <f>Input!G$47</f>
        <v>241.891</v>
      </c>
      <c r="F14" s="79">
        <f>Input!H$47</f>
        <v>252.045</v>
      </c>
      <c r="G14" s="79">
        <f>Input!I$47</f>
        <v>261.043</v>
      </c>
      <c r="H14" s="79">
        <f>Input!J$47</f>
        <v>272.1164912539456</v>
      </c>
      <c r="I14" s="79">
        <f>Input!K$47</f>
        <v>283.9552806785704</v>
      </c>
      <c r="J14" s="79">
        <f>Input!L$47</f>
        <v>296.57290285486863</v>
      </c>
      <c r="K14" s="79">
        <f>Input!M$47</f>
        <v>309.5552451220799</v>
      </c>
      <c r="L14" s="79">
        <f>Input!N$47</f>
        <v>323.0877728698677</v>
      </c>
      <c r="M14" s="79">
        <f>Input!O$47</f>
        <v>337.0379376166302</v>
      </c>
      <c r="N14" s="79">
        <f>Input!P$47</f>
        <v>351.5358804521955</v>
      </c>
      <c r="O14" s="79">
        <f>Input!Q$47</f>
        <v>366.4101537348439</v>
      </c>
      <c r="P14" s="79">
        <f>Input!R$47</f>
        <v>381.66828649604963</v>
      </c>
      <c r="Q14" s="79">
        <f>Input!S$47</f>
        <v>397.36651588085397</v>
      </c>
      <c r="R14" s="79">
        <f>Input!T$47</f>
        <v>413.6301962364637</v>
      </c>
      <c r="S14" s="79">
        <f>Input!U$47</f>
        <v>430.43972825489567</v>
      </c>
      <c r="T14" s="79">
        <f>Input!V$47</f>
        <v>447.8723871098474</v>
      </c>
      <c r="U14" s="79">
        <f>Input!W$47</f>
        <v>465.96845747650906</v>
      </c>
      <c r="V14" s="79">
        <f>Input!X$47</f>
        <v>484.70154677340145</v>
      </c>
      <c r="W14" s="79">
        <f>Input!Y$47</f>
        <v>504.1445230008903</v>
      </c>
      <c r="X14" s="79">
        <f>Input!Z$47</f>
        <v>524.3054047775713</v>
      </c>
      <c r="Y14" s="79">
        <f>Input!AA$47</f>
        <v>545.1893618389536</v>
      </c>
      <c r="Z14" s="79">
        <f>Input!AB$47</f>
        <v>566.9133837067684</v>
      </c>
      <c r="AA14" s="79">
        <f>Input!AC$47</f>
        <v>589.5843555676976</v>
      </c>
      <c r="AB14" s="79">
        <f>Input!AD$47</f>
        <v>613.2848962985433</v>
      </c>
      <c r="AC14" s="79">
        <f>Input!AE$47</f>
        <v>638.1212853683181</v>
      </c>
      <c r="AD14" s="79">
        <f>Input!AF$47</f>
        <v>664.071780635789</v>
      </c>
      <c r="AE14" s="79">
        <f>Input!AG$47</f>
        <v>691.1469687287254</v>
      </c>
      <c r="AF14" s="79">
        <f>Input!AH$47</f>
        <v>719.4181040020809</v>
      </c>
      <c r="AG14" s="79">
        <f>Input!AI$47</f>
        <v>748.7939773398343</v>
      </c>
      <c r="AH14" s="79">
        <f>Input!AJ$47</f>
        <v>779.3098290381213</v>
      </c>
      <c r="AI14" s="79">
        <f>Input!AK$47</f>
        <v>810.8866032715001</v>
      </c>
      <c r="AJ14" s="79">
        <f>Input!AL$47</f>
        <v>843.5640297381881</v>
      </c>
      <c r="AK14" s="79">
        <f>Input!AM$47</f>
        <v>877.3189503912977</v>
      </c>
      <c r="AL14" s="79">
        <f>Input!AN$47</f>
        <v>912.1616903818752</v>
      </c>
      <c r="AM14" s="79">
        <f>Input!AO$47</f>
        <v>948.137817807405</v>
      </c>
      <c r="AN14" s="79">
        <f>Input!AP$47</f>
        <v>985.2267973162404</v>
      </c>
      <c r="AO14" s="79">
        <f>Input!AQ$47</f>
        <v>1023.4560476813524</v>
      </c>
      <c r="AP14" s="94">
        <f>Input!AR$47</f>
        <v>1062.7205722203244</v>
      </c>
      <c r="AQ14" s="94">
        <f>Input!AS$47</f>
        <v>1103.2312933989897</v>
      </c>
      <c r="AR14" s="94">
        <f>Input!AT$47</f>
        <v>1144.8428403765913</v>
      </c>
      <c r="AS14" s="94">
        <f>Input!AU$47</f>
        <v>1187.6466509695501</v>
      </c>
      <c r="AT14" s="94">
        <f>Input!AV$47</f>
        <v>1231.8975781905622</v>
      </c>
      <c r="AU14" s="94">
        <f>Input!AW$47</f>
        <v>1277.702927450869</v>
      </c>
      <c r="AV14" s="94">
        <f>Input!AX$47</f>
        <v>1325.0864163756853</v>
      </c>
      <c r="AW14" s="94">
        <f>Input!AY$47</f>
        <v>1374.206936907536</v>
      </c>
      <c r="AX14" s="94">
        <f>Input!AZ$47</f>
        <v>1425.0587031792675</v>
      </c>
      <c r="AY14" s="94">
        <f>Input!BA$47</f>
        <v>1477.9957135063373</v>
      </c>
      <c r="AZ14" s="94">
        <f>Input!BB$47</f>
        <v>1532.8658417582592</v>
      </c>
      <c r="BA14" s="94">
        <f>Input!BC$47</f>
        <v>1589.8921907179338</v>
      </c>
      <c r="BB14" s="94">
        <f>Input!BD$47</f>
        <v>1648.834702500469</v>
      </c>
      <c r="BC14" s="94">
        <f>Input!BE$47</f>
        <v>1710.1213974101142</v>
      </c>
      <c r="BD14" s="94">
        <f>Input!BF$47</f>
        <v>1773.835694291338</v>
      </c>
      <c r="BE14" s="94">
        <f>Input!BG$47</f>
        <v>1839.8688706563416</v>
      </c>
      <c r="BF14" s="94">
        <f>Input!BH$47</f>
        <v>1908.1505445293637</v>
      </c>
      <c r="BG14" s="94">
        <f>Input!BI$47</f>
        <v>1978.9522859934518</v>
      </c>
      <c r="BH14" s="94">
        <f>Input!BJ$47</f>
        <v>2052.1602415067446</v>
      </c>
      <c r="BI14" s="94">
        <f>Input!BK$47</f>
        <v>2127.6699462372067</v>
      </c>
      <c r="BJ14" s="94">
        <f>Input!BL$47</f>
        <v>2205.597177654363</v>
      </c>
      <c r="BK14" s="94">
        <f>Input!BM$47</f>
        <v>2286.1710144605654</v>
      </c>
      <c r="BL14" s="94">
        <f>Input!BN$47</f>
        <v>2369.4917481798466</v>
      </c>
      <c r="BM14" s="94">
        <f>Input!BO$47</f>
        <v>2455.9062712614614</v>
      </c>
      <c r="BN14" s="94">
        <f>Input!BP$47</f>
        <v>2545.6159160493817</v>
      </c>
      <c r="BO14" s="94">
        <f>Input!BQ$47</f>
        <v>2638.556001170761</v>
      </c>
      <c r="BP14" s="94">
        <f>Input!BR$47</f>
        <v>2734.9727534413514</v>
      </c>
      <c r="BQ14" s="94">
        <f>Input!BS$47</f>
        <v>2835.047646835754</v>
      </c>
      <c r="BR14" s="94">
        <f>Input!BT$47</f>
        <v>2938.760074776651</v>
      </c>
      <c r="BS14" s="94">
        <f>Input!BU$47</f>
        <v>3046.2497038592846</v>
      </c>
      <c r="BT14" s="94">
        <f>Input!BV$47</f>
        <v>3157.573596310337</v>
      </c>
      <c r="BU14" s="94">
        <f>Input!BW$47</f>
        <v>3272.8534306685506</v>
      </c>
      <c r="BV14" s="94">
        <f>Input!BX$47</f>
        <v>3392.2229098571106</v>
      </c>
      <c r="BW14" s="94">
        <f>Input!BY$47</f>
        <v>3515.827748145556</v>
      </c>
      <c r="BX14" s="94">
        <f>Input!BZ$47</f>
        <v>3643.8322375001358</v>
      </c>
      <c r="BY14" s="94">
        <f>Input!CA$47</f>
        <v>3776.430061988965</v>
      </c>
      <c r="BZ14" s="94">
        <f>Input!CB$47</f>
        <v>3913.8646103962305</v>
      </c>
      <c r="CA14" s="94">
        <f>Input!CC$47</f>
        <v>4056.114579651817</v>
      </c>
      <c r="CB14" s="94">
        <f>Input!CD$47</f>
        <v>4203.581263904608</v>
      </c>
      <c r="CC14" s="94">
        <f>Input!CE$47</f>
        <v>4356.243153572416</v>
      </c>
      <c r="CD14" s="94">
        <f>Input!CF$47</f>
        <v>4514.755705321569</v>
      </c>
      <c r="CE14" s="94">
        <f>Input!CG$47</f>
        <v>4678.909983824247</v>
      </c>
      <c r="CF14" s="94">
        <f>Input!CH$47</f>
        <v>4849.153263142004</v>
      </c>
      <c r="CG14" s="94">
        <f>Input!CI$47</f>
        <v>5025.849730069084</v>
      </c>
      <c r="CH14" s="94">
        <f>Input!CJ$47</f>
        <v>5208.9833321714805</v>
      </c>
      <c r="CI14" s="94">
        <f>Input!CK$47</f>
        <v>5399.021167146119</v>
      </c>
      <c r="CJ14" s="94">
        <f>Input!CL$47</f>
        <v>5596.233355409383</v>
      </c>
      <c r="CK14" s="94">
        <f>Input!CM$47</f>
        <v>5800.520393473233</v>
      </c>
      <c r="CL14" s="94">
        <f>Input!CN$47</f>
        <v>6012.59486453037</v>
      </c>
      <c r="CM14" s="94">
        <f>Input!CO$47</f>
        <v>6232.3642563620615</v>
      </c>
      <c r="CN14" s="94">
        <f>Input!CP$47</f>
        <v>6460.20280036054</v>
      </c>
      <c r="CO14" s="94">
        <f>IF(ISBLANK(Input!CQ$28),"",Input!CQ$28)</f>
      </c>
      <c r="CP14" s="94">
        <f>IF(ISBLANK(Input!CR$30),"",Input!CR$30)</f>
      </c>
      <c r="CQ14" s="94">
        <f>IF(ISBLANK(Input!CS$28),"",Input!CS$28)</f>
      </c>
      <c r="CR14" s="94"/>
      <c r="CS14" s="94"/>
      <c r="CT14" s="94"/>
      <c r="CU14" s="94"/>
      <c r="CV14" s="94"/>
      <c r="CW14" s="94"/>
      <c r="CX14" s="94"/>
      <c r="CY14" s="94"/>
      <c r="CZ14" s="94"/>
      <c r="DA14" s="94"/>
      <c r="DB14" s="94"/>
      <c r="DC14" s="94"/>
      <c r="DD14" s="94"/>
      <c r="DE14" s="94"/>
      <c r="DF14" s="94"/>
      <c r="DG14" s="94"/>
      <c r="DH14" s="94"/>
      <c r="DI14" s="94"/>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row>
    <row r="15" spans="1:143" ht="12.75">
      <c r="A15" s="71"/>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84"/>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row>
    <row r="16" spans="1:143" ht="12.75">
      <c r="A16" s="71" t="s">
        <v>6</v>
      </c>
      <c r="B16" s="79"/>
      <c r="C16" s="85">
        <f>IF(Input!$B$13="Yes",Input!$B$16,C$7+Input!$B$9)</f>
        <v>0.0641</v>
      </c>
      <c r="D16" s="85">
        <f>IF(Input!$B$13="Yes",Input!$B$16,D$7+Input!$B$9)</f>
        <v>0.0675</v>
      </c>
      <c r="E16" s="85">
        <f>IF(Input!$B$13="Yes",Input!$B$16,E$7+Input!$B$9)</f>
        <v>0.0715</v>
      </c>
      <c r="F16" s="85">
        <f>IF(Input!$B$13="Yes",Input!$B$16,F$7+Input!$B$9)</f>
        <v>0.0735</v>
      </c>
      <c r="G16" s="85">
        <f>IF(Input!$B$13="Yes",Input!$B$16,G$7+Input!$B$9)</f>
        <v>0.0748</v>
      </c>
      <c r="H16" s="85">
        <f>IF(Input!$B$13="Yes",Input!$B$16,H$7+Input!$B$9)</f>
        <v>0.0763</v>
      </c>
      <c r="I16" s="85">
        <f>IF(Input!$B$13="Yes",Input!$B$16,I$7+Input!$B$9)</f>
        <v>0.07780000000000001</v>
      </c>
      <c r="J16" s="85">
        <f>IF(Input!$B$13="Yes",Input!$B$16,J$7+Input!$B$9)</f>
        <v>0.078</v>
      </c>
      <c r="K16" s="85">
        <f>IF(Input!$B$13="Yes",Input!$B$16,K$7+Input!$B$9)</f>
        <v>0.078</v>
      </c>
      <c r="L16" s="85">
        <f>IF(Input!$B$13="Yes",Input!$B$16,L$7+Input!$B$9)</f>
        <v>0.078</v>
      </c>
      <c r="M16" s="85">
        <f>IF(Input!$B$13="Yes",Input!$B$16,M$7+Input!$B$9)</f>
        <v>0.078</v>
      </c>
      <c r="N16" s="85">
        <f>IF(Input!$B$13="Yes",Input!$B$16,N$7+Input!$B$9)</f>
        <v>0.078</v>
      </c>
      <c r="O16" s="85">
        <f>IF(Input!$B$13="Yes",Input!$B$16,O$7+Input!$B$9)</f>
        <v>0.078</v>
      </c>
      <c r="P16" s="85">
        <f>IF(Input!$B$13="Yes",Input!$B$16,P$7+Input!$B$9)</f>
        <v>0.078</v>
      </c>
      <c r="Q16" s="85">
        <f>IF(Input!$B$13="Yes",Input!$B$16,Q$7+Input!$B$9)</f>
        <v>0.078</v>
      </c>
      <c r="R16" s="85">
        <f>IF(Input!$B$13="Yes",Input!$B$16,R$7+Input!$B$9)</f>
        <v>0.0795</v>
      </c>
      <c r="S16" s="85">
        <f>IF(Input!$B$13="Yes",Input!$B$16,S$7+Input!$B$9)</f>
        <v>0.081</v>
      </c>
      <c r="T16" s="85">
        <f>IF(Input!$B$13="Yes",Input!$B$16,T$7+Input!$B$9)</f>
        <v>0.0825</v>
      </c>
      <c r="U16" s="85">
        <f>IF(Input!$B$13="Yes",Input!$B$16,U$7+Input!$B$9)</f>
        <v>0.08299999999999999</v>
      </c>
      <c r="V16" s="85">
        <f>IF(Input!$B$13="Yes",Input!$B$16,V$7+Input!$B$9)</f>
        <v>0.08299999999999999</v>
      </c>
      <c r="W16" s="85">
        <f>IF(Input!$B$13="Yes",Input!$B$16,W$7+Input!$B$9)</f>
        <v>0.08299999999999999</v>
      </c>
      <c r="X16" s="85">
        <f>IF(Input!$B$13="Yes",Input!$B$16,X$7+Input!$B$9)</f>
        <v>0.08299999999999999</v>
      </c>
      <c r="Y16" s="85">
        <f>IF(Input!$B$13="Yes",Input!$B$16,Y$7+Input!$B$9)</f>
        <v>0.08299999999999999</v>
      </c>
      <c r="Z16" s="85">
        <f>IF(Input!$B$13="Yes",Input!$B$16,Z$7+Input!$B$9)</f>
        <v>0.08299999999999999</v>
      </c>
      <c r="AA16" s="85">
        <f>IF(Input!$B$13="Yes",Input!$B$16,AA$7+Input!$B$9)</f>
        <v>0.08299999999999999</v>
      </c>
      <c r="AB16" s="85">
        <f>IF(Input!$B$13="Yes",Input!$B$16,AB$7+Input!$B$9)</f>
        <v>0.08299999999999999</v>
      </c>
      <c r="AC16" s="85">
        <f>IF(Input!$B$13="Yes",Input!$B$16,AC$7+Input!$B$9)</f>
        <v>0.08299999999999999</v>
      </c>
      <c r="AD16" s="85">
        <f>IF(Input!$B$13="Yes",Input!$B$16,AD$7+Input!$B$9)</f>
        <v>0.08299999999999999</v>
      </c>
      <c r="AE16" s="85">
        <f>IF(Input!$B$13="Yes",Input!$B$16,AE$7+Input!$B$9)</f>
        <v>0.08299999999999999</v>
      </c>
      <c r="AF16" s="85">
        <f>IF(Input!$B$13="Yes",Input!$B$16,AF$7+Input!$B$9)</f>
        <v>0.08299999999999999</v>
      </c>
      <c r="AG16" s="85">
        <f>IF(Input!$B$13="Yes",Input!$B$16,AG$7+Input!$B$9)</f>
        <v>0.08299999999999999</v>
      </c>
      <c r="AH16" s="85">
        <f>IF(Input!$B$13="Yes",Input!$B$16,AH$7+Input!$B$9)</f>
        <v>0.08299999999999999</v>
      </c>
      <c r="AI16" s="85">
        <f>IF(Input!$B$13="Yes",Input!$B$16,AI$7+Input!$B$9)</f>
        <v>0.08299999999999999</v>
      </c>
      <c r="AJ16" s="85">
        <f>IF(Input!$B$13="Yes",Input!$B$16,AJ$7+Input!$B$9)</f>
        <v>0.08299999999999999</v>
      </c>
      <c r="AK16" s="85">
        <f>IF(Input!$B$13="Yes",Input!$B$16,AK$7+Input!$B$9)</f>
        <v>0.08299999999999999</v>
      </c>
      <c r="AL16" s="85">
        <f>IF(Input!$B$13="Yes",Input!$B$16,AL$7+Input!$B$9)</f>
        <v>0.08299999999999999</v>
      </c>
      <c r="AM16" s="85">
        <f>IF(Input!$B$13="Yes",Input!$B$16,AM$7+Input!$B$9)</f>
        <v>0.08299999999999999</v>
      </c>
      <c r="AN16" s="85">
        <f>IF(Input!$B$13="Yes",Input!$B$16,AN$7+Input!$B$9)</f>
        <v>0.08299999999999999</v>
      </c>
      <c r="AO16" s="85">
        <f>IF(Input!$B$13="Yes",Input!$B$16,AO$7+Input!$B$9)</f>
        <v>0.08299999999999999</v>
      </c>
      <c r="AP16" s="85">
        <f>IF(Input!$B$13="Yes",Input!$B$16,AP$7+Input!$B$9)</f>
        <v>0.08299999999999999</v>
      </c>
      <c r="AQ16" s="85">
        <f>IF(Input!$B$13="Yes",Input!$B$16,AQ$7+Input!$B$9)</f>
        <v>0.08299999999999999</v>
      </c>
      <c r="AR16" s="85">
        <f>IF(Input!$B$13="Yes",Input!$B$16,AR$7+Input!$B$9)</f>
        <v>0.08299999999999999</v>
      </c>
      <c r="AS16" s="85">
        <f>IF(Input!$B$13="Yes",Input!$B$16,AS$7+Input!$B$9)</f>
        <v>0.08299999999999999</v>
      </c>
      <c r="AT16" s="85">
        <f>IF(Input!$B$13="Yes",Input!$B$16,AT$7+Input!$B$9)</f>
        <v>0.08299999999999999</v>
      </c>
      <c r="AU16" s="85">
        <f>IF(Input!$B$13="Yes",Input!$B$16,AU$7+Input!$B$9)</f>
        <v>0.08299999999999999</v>
      </c>
      <c r="AV16" s="85">
        <f>IF(Input!$B$13="Yes",Input!$B$16,AV$7+Input!$B$9)</f>
        <v>0.08299999999999999</v>
      </c>
      <c r="AW16" s="85">
        <f>IF(Input!$B$13="Yes",Input!$B$16,AW$7+Input!$B$9)</f>
        <v>0.08299999999999999</v>
      </c>
      <c r="AX16" s="85">
        <f>IF(Input!$B$13="Yes",Input!$B$16,AX$7+Input!$B$9)</f>
        <v>0.08299999999999999</v>
      </c>
      <c r="AY16" s="85">
        <f>IF(Input!$B$13="Yes",Input!$B$16,AY$7+Input!$B$9)</f>
        <v>0.08299999999999999</v>
      </c>
      <c r="AZ16" s="85">
        <f>IF(Input!$B$13="Yes",Input!$B$16,AZ$7+Input!$B$9)</f>
        <v>0.08299999999999999</v>
      </c>
      <c r="BA16" s="85">
        <f>IF(Input!$B$13="Yes",Input!$B$16,BA$7+Input!$B$9)</f>
        <v>0.08299999999999999</v>
      </c>
      <c r="BB16" s="85">
        <f>IF(Input!$B$13="Yes",Input!$B$16,BB$7+Input!$B$9)</f>
        <v>0.08299999999999999</v>
      </c>
      <c r="BC16" s="85">
        <f>IF(Input!$B$13="Yes",Input!$B$16,BC$7+Input!$B$9)</f>
        <v>0.08299999999999999</v>
      </c>
      <c r="BD16" s="85">
        <f>IF(Input!$B$13="Yes",Input!$B$16,BD$7+Input!$B$9)</f>
        <v>0.08299999999999999</v>
      </c>
      <c r="BE16" s="85">
        <f>IF(Input!$B$13="Yes",Input!$B$16,BE$7+Input!$B$9)</f>
        <v>0.08299999999999999</v>
      </c>
      <c r="BF16" s="85">
        <f>IF(Input!$B$13="Yes",Input!$B$16,BF$7+Input!$B$9)</f>
        <v>0.08299999999999999</v>
      </c>
      <c r="BG16" s="85">
        <f>IF(Input!$B$13="Yes",Input!$B$16,BG$7+Input!$B$9)</f>
        <v>0.08299999999999999</v>
      </c>
      <c r="BH16" s="85">
        <f>IF(Input!$B$13="Yes",Input!$B$16,BH$7+Input!$B$9)</f>
        <v>0.08299999999999999</v>
      </c>
      <c r="BI16" s="85">
        <f>IF(Input!$B$13="Yes",Input!$B$16,BI$7+Input!$B$9)</f>
        <v>0.08299999999999999</v>
      </c>
      <c r="BJ16" s="85">
        <f>IF(Input!$B$13="Yes",Input!$B$16,BJ$7+Input!$B$9)</f>
        <v>0.08299999999999999</v>
      </c>
      <c r="BK16" s="85">
        <f>IF(Input!$B$13="Yes",Input!$B$16,BK$7+Input!$B$9)</f>
        <v>0.08299999999999999</v>
      </c>
      <c r="BL16" s="85">
        <f>IF(Input!$B$13="Yes",Input!$B$16,BL$7+Input!$B$9)</f>
        <v>0.08299999999999999</v>
      </c>
      <c r="BM16" s="85">
        <f>IF(Input!$B$13="Yes",Input!$B$16,BM$7+Input!$B$9)</f>
        <v>0.08299999999999999</v>
      </c>
      <c r="BN16" s="85">
        <f>IF(Input!$B$13="Yes",Input!$B$16,BN$7+Input!$B$9)</f>
        <v>0.08299999999999999</v>
      </c>
      <c r="BO16" s="85">
        <f>IF(Input!$B$13="Yes",Input!$B$16,BO$7+Input!$B$9)</f>
        <v>0.08299999999999999</v>
      </c>
      <c r="BP16" s="85">
        <f>IF(Input!$B$13="Yes",Input!$B$16,BP$7+Input!$B$9)</f>
        <v>0.08299999999999999</v>
      </c>
      <c r="BQ16" s="85">
        <f>IF(Input!$B$13="Yes",Input!$B$16,BQ$7+Input!$B$9)</f>
        <v>0.08299999999999999</v>
      </c>
      <c r="BR16" s="85">
        <f>IF(Input!$B$13="Yes",Input!$B$16,BR$7+Input!$B$9)</f>
        <v>0.08299999999999999</v>
      </c>
      <c r="BS16" s="85">
        <f>IF(Input!$B$13="Yes",Input!$B$16,BS$7+Input!$B$9)</f>
        <v>0.08299999999999999</v>
      </c>
      <c r="BT16" s="85">
        <f>IF(Input!$B$13="Yes",Input!$B$16,BT$7+Input!$B$9)</f>
        <v>0.08299999999999999</v>
      </c>
      <c r="BU16" s="85">
        <f>IF(Input!$B$13="Yes",Input!$B$16,BU$7+Input!$B$9)</f>
        <v>0.08299999999999999</v>
      </c>
      <c r="BV16" s="85">
        <f>IF(Input!$B$13="Yes",Input!$B$16,BV$7+Input!$B$9)</f>
        <v>0.08299999999999999</v>
      </c>
      <c r="BW16" s="85">
        <f>IF(Input!$B$13="Yes",Input!$B$16,BW$7+Input!$B$9)</f>
        <v>0.08299999999999999</v>
      </c>
      <c r="BX16" s="85">
        <f>IF(Input!$B$13="Yes",Input!$B$16,BX$7+Input!$B$9)</f>
        <v>0.08299999999999999</v>
      </c>
      <c r="BY16" s="85">
        <f>IF(Input!$B$13="Yes",Input!$B$16,BY$7+Input!$B$9)</f>
        <v>0.08299999999999999</v>
      </c>
      <c r="BZ16" s="85">
        <f>IF(Input!$B$13="Yes",Input!$B$16,BZ$7+Input!$B$9)</f>
        <v>0.08299999999999999</v>
      </c>
      <c r="CA16" s="85">
        <f>IF(Input!$B$13="Yes",Input!$B$16,CA$7+Input!$B$9)</f>
        <v>0.08299999999999999</v>
      </c>
      <c r="CB16" s="85">
        <f>IF(Input!$B$13="Yes",Input!$B$16,CB$7+Input!$B$9)</f>
        <v>0.08299999999999999</v>
      </c>
      <c r="CC16" s="85">
        <f>IF(Input!$B$13="Yes",Input!$B$16,CC$7+Input!$B$9)</f>
        <v>0.08299999999999999</v>
      </c>
      <c r="CD16" s="85">
        <f>IF(Input!$B$13="Yes",Input!$B$16,CD$7+Input!$B$9)</f>
        <v>0.08299999999999999</v>
      </c>
      <c r="CE16" s="85">
        <f>IF(Input!$B$13="Yes",Input!$B$16,CE$7+Input!$B$9)</f>
        <v>0.08299999999999999</v>
      </c>
      <c r="CF16" s="85">
        <f>IF(Input!$B$13="Yes",Input!$B$16,CF$7+Input!$B$9)</f>
        <v>0.08299999999999999</v>
      </c>
      <c r="CG16" s="85">
        <f>IF(Input!$B$13="Yes",Input!$B$16,CG$7+Input!$B$9)</f>
        <v>0.08299999999999999</v>
      </c>
      <c r="CH16" s="85">
        <f>IF(Input!$B$13="Yes",Input!$B$16,CH$7+Input!$B$9)</f>
        <v>0.08299999999999999</v>
      </c>
      <c r="CI16" s="85">
        <f>IF(Input!$B$13="Yes",Input!$B$16,CI$7+Input!$B$9)</f>
        <v>0.08299999999999999</v>
      </c>
      <c r="CJ16" s="85">
        <f>IF(Input!$B$13="Yes",Input!$B$16,CJ$7+Input!$B$9)</f>
        <v>0.08299999999999999</v>
      </c>
      <c r="CK16" s="85">
        <f>IF(Input!$B$13="Yes",Input!$B$16,CK$7+Input!$B$9)</f>
        <v>0.08299999999999999</v>
      </c>
      <c r="CL16" s="85">
        <f>IF(Input!$B$13="Yes",Input!$B$16,CL$7+Input!$B$9)</f>
        <v>0.08299999999999999</v>
      </c>
      <c r="CM16" s="85">
        <f>IF(Input!$B$13="Yes",Input!$B$16,CM$7+Input!$B$9)</f>
        <v>0.08299999999999999</v>
      </c>
      <c r="CN16" s="85">
        <f>IF(Input!$B$13="Yes",Input!$B$16,CN$7+Input!$B$9)</f>
        <v>0.08299999999999999</v>
      </c>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row>
    <row r="17" spans="1:143" ht="12.75">
      <c r="A17" s="71" t="s">
        <v>10</v>
      </c>
      <c r="B17" s="79"/>
      <c r="C17" s="86">
        <f>C$16*(1-Input!$B$19)</f>
        <v>0.048716</v>
      </c>
      <c r="D17" s="86">
        <f>D$16*(1-Input!$B$19)</f>
        <v>0.051300000000000005</v>
      </c>
      <c r="E17" s="86">
        <f>E$16*(1-Input!$B$19)</f>
        <v>0.05434</v>
      </c>
      <c r="F17" s="86">
        <f>F$16*(1-Input!$B$19)</f>
        <v>0.05586</v>
      </c>
      <c r="G17" s="86">
        <f>G$16*(1-Input!$B$19)</f>
        <v>0.056848</v>
      </c>
      <c r="H17" s="86">
        <f>H$16*(1-Input!$B$19)</f>
        <v>0.057988000000000005</v>
      </c>
      <c r="I17" s="86">
        <f>I$16*(1-Input!$B$19)</f>
        <v>0.05912800000000001</v>
      </c>
      <c r="J17" s="86">
        <f>J$16*(1-Input!$B$19)</f>
        <v>0.05928</v>
      </c>
      <c r="K17" s="86">
        <f>K$16*(1-Input!$B$19)</f>
        <v>0.05928</v>
      </c>
      <c r="L17" s="86">
        <f>L$16*(1-Input!$B$19)</f>
        <v>0.05928</v>
      </c>
      <c r="M17" s="86">
        <f>M$16*(1-Input!$B$19)</f>
        <v>0.05928</v>
      </c>
      <c r="N17" s="86">
        <f>N$16*(1-Input!$B$19)</f>
        <v>0.05928</v>
      </c>
      <c r="O17" s="86">
        <f>O$16*(1-Input!$B$19)</f>
        <v>0.05928</v>
      </c>
      <c r="P17" s="86">
        <f>P$16*(1-Input!$B$19)</f>
        <v>0.05928</v>
      </c>
      <c r="Q17" s="86">
        <f>Q$16*(1-Input!$B$19)</f>
        <v>0.05928</v>
      </c>
      <c r="R17" s="86">
        <f>R$16*(1-Input!$B$19)</f>
        <v>0.06042</v>
      </c>
      <c r="S17" s="86">
        <f>S$16*(1-Input!$B$19)</f>
        <v>0.061560000000000004</v>
      </c>
      <c r="T17" s="86">
        <f>T$16*(1-Input!$B$19)</f>
        <v>0.0627</v>
      </c>
      <c r="U17" s="86">
        <f>U$16*(1-Input!$B$19)</f>
        <v>0.06308</v>
      </c>
      <c r="V17" s="86">
        <f>V$16*(1-Input!$B$19)</f>
        <v>0.06308</v>
      </c>
      <c r="W17" s="86">
        <f>W$16*(1-Input!$B$19)</f>
        <v>0.06308</v>
      </c>
      <c r="X17" s="86">
        <f>X$16*(1-Input!$B$19)</f>
        <v>0.06308</v>
      </c>
      <c r="Y17" s="86">
        <f>Y$16*(1-Input!$B$19)</f>
        <v>0.06308</v>
      </c>
      <c r="Z17" s="86">
        <f>Z$16*(1-Input!$B$19)</f>
        <v>0.06308</v>
      </c>
      <c r="AA17" s="86">
        <f>AA$16*(1-Input!$B$19)</f>
        <v>0.06308</v>
      </c>
      <c r="AB17" s="86">
        <f>AB$16*(1-Input!$B$19)</f>
        <v>0.06308</v>
      </c>
      <c r="AC17" s="86">
        <f>AC$16*(1-Input!$B$19)</f>
        <v>0.06308</v>
      </c>
      <c r="AD17" s="86">
        <f>AD$16*(1-Input!$B$19)</f>
        <v>0.06308</v>
      </c>
      <c r="AE17" s="86">
        <f>AE$16*(1-Input!$B$19)</f>
        <v>0.06308</v>
      </c>
      <c r="AF17" s="86">
        <f>AF$16*(1-Input!$B$19)</f>
        <v>0.06308</v>
      </c>
      <c r="AG17" s="86">
        <f>AG$16*(1-Input!$B$19)</f>
        <v>0.06308</v>
      </c>
      <c r="AH17" s="86">
        <f>AH$16*(1-Input!$B$19)</f>
        <v>0.06308</v>
      </c>
      <c r="AI17" s="86">
        <f>AI$16*(1-Input!$B$19)</f>
        <v>0.06308</v>
      </c>
      <c r="AJ17" s="86">
        <f>AJ$16*(1-Input!$B$19)</f>
        <v>0.06308</v>
      </c>
      <c r="AK17" s="86">
        <f>AK$16*(1-Input!$B$19)</f>
        <v>0.06308</v>
      </c>
      <c r="AL17" s="86">
        <f>AL$16*(1-Input!$B$19)</f>
        <v>0.06308</v>
      </c>
      <c r="AM17" s="86">
        <f>AM$16*(1-Input!$B$19)</f>
        <v>0.06308</v>
      </c>
      <c r="AN17" s="86">
        <f>AN$16*(1-Input!$B$19)</f>
        <v>0.06308</v>
      </c>
      <c r="AO17" s="86">
        <f>AO$16*(1-Input!$B$19)</f>
        <v>0.06308</v>
      </c>
      <c r="AP17" s="86">
        <f>AP$16*(1-Input!$B$19)</f>
        <v>0.06308</v>
      </c>
      <c r="AQ17" s="86">
        <f>AQ$16*(1-Input!$B$19)</f>
        <v>0.06308</v>
      </c>
      <c r="AR17" s="86">
        <f>AR$16*(1-Input!$B$19)</f>
        <v>0.06308</v>
      </c>
      <c r="AS17" s="86">
        <f>AS$16*(1-Input!$B$19)</f>
        <v>0.06308</v>
      </c>
      <c r="AT17" s="86">
        <f>AT$16*(1-Input!$B$19)</f>
        <v>0.06308</v>
      </c>
      <c r="AU17" s="86">
        <f>AU$16*(1-Input!$B$19)</f>
        <v>0.06308</v>
      </c>
      <c r="AV17" s="86">
        <f>AV$16*(1-Input!$B$19)</f>
        <v>0.06308</v>
      </c>
      <c r="AW17" s="86">
        <f>AW$16*(1-Input!$B$19)</f>
        <v>0.06308</v>
      </c>
      <c r="AX17" s="86">
        <f>AX$16*(1-Input!$B$19)</f>
        <v>0.06308</v>
      </c>
      <c r="AY17" s="86">
        <f>AY$16*(1-Input!$B$19)</f>
        <v>0.06308</v>
      </c>
      <c r="AZ17" s="86">
        <f>AZ$16*(1-Input!$B$19)</f>
        <v>0.06308</v>
      </c>
      <c r="BA17" s="86">
        <f>BA$16*(1-Input!$B$19)</f>
        <v>0.06308</v>
      </c>
      <c r="BB17" s="86">
        <f>BB$16*(1-Input!$B$19)</f>
        <v>0.06308</v>
      </c>
      <c r="BC17" s="86">
        <f>BC$16*(1-Input!$B$19)</f>
        <v>0.06308</v>
      </c>
      <c r="BD17" s="86">
        <f>BD$16*(1-Input!$B$19)</f>
        <v>0.06308</v>
      </c>
      <c r="BE17" s="86">
        <f>BE$16*(1-Input!$B$19)</f>
        <v>0.06308</v>
      </c>
      <c r="BF17" s="86">
        <f>BF$16*(1-Input!$B$19)</f>
        <v>0.06308</v>
      </c>
      <c r="BG17" s="86">
        <f>BG$16*(1-Input!$B$19)</f>
        <v>0.06308</v>
      </c>
      <c r="BH17" s="86">
        <f>BH$16*(1-Input!$B$19)</f>
        <v>0.06308</v>
      </c>
      <c r="BI17" s="86">
        <f>BI$16*(1-Input!$B$19)</f>
        <v>0.06308</v>
      </c>
      <c r="BJ17" s="86">
        <f>BJ$16*(1-Input!$B$19)</f>
        <v>0.06308</v>
      </c>
      <c r="BK17" s="86">
        <f>BK$16*(1-Input!$B$19)</f>
        <v>0.06308</v>
      </c>
      <c r="BL17" s="86">
        <f>BL$16*(1-Input!$B$19)</f>
        <v>0.06308</v>
      </c>
      <c r="BM17" s="86">
        <f>BM$16*(1-Input!$B$19)</f>
        <v>0.06308</v>
      </c>
      <c r="BN17" s="86">
        <f>BN$16*(1-Input!$B$19)</f>
        <v>0.06308</v>
      </c>
      <c r="BO17" s="86">
        <f>BO$16*(1-Input!$B$19)</f>
        <v>0.06308</v>
      </c>
      <c r="BP17" s="86">
        <f>BP$16*(1-Input!$B$19)</f>
        <v>0.06308</v>
      </c>
      <c r="BQ17" s="86">
        <f>BQ$16*(1-Input!$B$19)</f>
        <v>0.06308</v>
      </c>
      <c r="BR17" s="86">
        <f>BR$16*(1-Input!$B$19)</f>
        <v>0.06308</v>
      </c>
      <c r="BS17" s="86">
        <f>BS$16*(1-Input!$B$19)</f>
        <v>0.06308</v>
      </c>
      <c r="BT17" s="86">
        <f>BT$16*(1-Input!$B$19)</f>
        <v>0.06308</v>
      </c>
      <c r="BU17" s="86">
        <f>BU$16*(1-Input!$B$19)</f>
        <v>0.06308</v>
      </c>
      <c r="BV17" s="86">
        <f>BV$16*(1-Input!$B$19)</f>
        <v>0.06308</v>
      </c>
      <c r="BW17" s="86">
        <f>BW$16*(1-Input!$B$19)</f>
        <v>0.06308</v>
      </c>
      <c r="BX17" s="86">
        <f>BX$16*(1-Input!$B$19)</f>
        <v>0.06308</v>
      </c>
      <c r="BY17" s="86">
        <f>BY$16*(1-Input!$B$19)</f>
        <v>0.06308</v>
      </c>
      <c r="BZ17" s="86">
        <f>BZ$16*(1-Input!$B$19)</f>
        <v>0.06308</v>
      </c>
      <c r="CA17" s="86">
        <f>CA$16*(1-Input!$B$19)</f>
        <v>0.06308</v>
      </c>
      <c r="CB17" s="86">
        <f>CB$16*(1-Input!$B$19)</f>
        <v>0.06308</v>
      </c>
      <c r="CC17" s="86">
        <f>CC$16*(1-Input!$B$19)</f>
        <v>0.06308</v>
      </c>
      <c r="CD17" s="86">
        <f>CD$16*(1-Input!$B$19)</f>
        <v>0.06308</v>
      </c>
      <c r="CE17" s="86">
        <f>CE$16*(1-Input!$B$19)</f>
        <v>0.06308</v>
      </c>
      <c r="CF17" s="86">
        <f>CF$16*(1-Input!$B$19)</f>
        <v>0.06308</v>
      </c>
      <c r="CG17" s="86">
        <f>CG$16*(1-Input!$B$19)</f>
        <v>0.06308</v>
      </c>
      <c r="CH17" s="86">
        <f>CH$16*(1-Input!$B$19)</f>
        <v>0.06308</v>
      </c>
      <c r="CI17" s="86">
        <f>CI$16*(1-Input!$B$19)</f>
        <v>0.06308</v>
      </c>
      <c r="CJ17" s="86">
        <f>CJ$16*(1-Input!$B$19)</f>
        <v>0.06308</v>
      </c>
      <c r="CK17" s="86">
        <f>CK$16*(1-Input!$B$19)</f>
        <v>0.06308</v>
      </c>
      <c r="CL17" s="86">
        <f>CL$16*(1-Input!$B$19)</f>
        <v>0.06308</v>
      </c>
      <c r="CM17" s="86">
        <f>CM$16*(1-Input!$B$19)</f>
        <v>0.06308</v>
      </c>
      <c r="CN17" s="86">
        <f>CN$16*(1-Input!$B$19)</f>
        <v>0.06308</v>
      </c>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row>
    <row r="18" spans="1:143" ht="12.75">
      <c r="A18" s="71" t="s">
        <v>11</v>
      </c>
      <c r="B18" s="79"/>
      <c r="C18" s="85">
        <f>(C$17/26)/((1+C$17)^(1/26)-1)-1</f>
        <v>0.023228342412062286</v>
      </c>
      <c r="D18" s="85">
        <f aca="true" t="shared" si="8" ref="D18:BO18">(D$17/26)/((1+D$17)^(1/26)-1)-1</f>
        <v>0.024449919295868483</v>
      </c>
      <c r="E18" s="85">
        <f t="shared" si="8"/>
        <v>0.025885748981724133</v>
      </c>
      <c r="F18" s="85">
        <f t="shared" si="8"/>
        <v>0.026603130665794117</v>
      </c>
      <c r="G18" s="85">
        <f t="shared" si="8"/>
        <v>0.02706923865601385</v>
      </c>
      <c r="H18" s="85">
        <f t="shared" si="8"/>
        <v>0.027606869772210496</v>
      </c>
      <c r="I18" s="85">
        <f t="shared" si="8"/>
        <v>0.028144302128440435</v>
      </c>
      <c r="J18" s="85">
        <f t="shared" si="8"/>
        <v>0.028215944775693114</v>
      </c>
      <c r="K18" s="85">
        <f t="shared" si="8"/>
        <v>0.028215944775693114</v>
      </c>
      <c r="L18" s="85">
        <f t="shared" si="8"/>
        <v>0.028215944775693114</v>
      </c>
      <c r="M18" s="85">
        <f t="shared" si="8"/>
        <v>0.028215944775693114</v>
      </c>
      <c r="N18" s="85">
        <f t="shared" si="8"/>
        <v>0.028215944775693114</v>
      </c>
      <c r="O18" s="85">
        <f t="shared" si="8"/>
        <v>0.028215944775693114</v>
      </c>
      <c r="P18" s="85">
        <f t="shared" si="8"/>
        <v>0.028215944775693114</v>
      </c>
      <c r="Q18" s="85">
        <f t="shared" si="8"/>
        <v>0.028215944775693114</v>
      </c>
      <c r="R18" s="85">
        <f t="shared" si="8"/>
        <v>0.028753152257779524</v>
      </c>
      <c r="S18" s="85">
        <f t="shared" si="8"/>
        <v>0.029290161661943648</v>
      </c>
      <c r="T18" s="85">
        <f t="shared" si="8"/>
        <v>0.029826973306605664</v>
      </c>
      <c r="U18" s="85">
        <f t="shared" si="8"/>
        <v>0.030005866629795985</v>
      </c>
      <c r="V18" s="85">
        <f t="shared" si="8"/>
        <v>0.030005866629795985</v>
      </c>
      <c r="W18" s="85">
        <f t="shared" si="8"/>
        <v>0.030005866629795985</v>
      </c>
      <c r="X18" s="85">
        <f t="shared" si="8"/>
        <v>0.030005866629795985</v>
      </c>
      <c r="Y18" s="85">
        <f t="shared" si="8"/>
        <v>0.030005866629795985</v>
      </c>
      <c r="Z18" s="85">
        <f t="shared" si="8"/>
        <v>0.030005866629795985</v>
      </c>
      <c r="AA18" s="85">
        <f t="shared" si="8"/>
        <v>0.030005866629795985</v>
      </c>
      <c r="AB18" s="85">
        <f t="shared" si="8"/>
        <v>0.030005866629795985</v>
      </c>
      <c r="AC18" s="85">
        <f t="shared" si="8"/>
        <v>0.030005866629795985</v>
      </c>
      <c r="AD18" s="85">
        <f t="shared" si="8"/>
        <v>0.030005866629795985</v>
      </c>
      <c r="AE18" s="85">
        <f t="shared" si="8"/>
        <v>0.030005866629795985</v>
      </c>
      <c r="AF18" s="85">
        <f t="shared" si="8"/>
        <v>0.030005866629795985</v>
      </c>
      <c r="AG18" s="85">
        <f t="shared" si="8"/>
        <v>0.030005866629795985</v>
      </c>
      <c r="AH18" s="85">
        <f t="shared" si="8"/>
        <v>0.030005866629795985</v>
      </c>
      <c r="AI18" s="85">
        <f t="shared" si="8"/>
        <v>0.030005866629795985</v>
      </c>
      <c r="AJ18" s="85">
        <f t="shared" si="8"/>
        <v>0.030005866629795985</v>
      </c>
      <c r="AK18" s="85">
        <f t="shared" si="8"/>
        <v>0.030005866629795985</v>
      </c>
      <c r="AL18" s="85">
        <f t="shared" si="8"/>
        <v>0.030005866629795985</v>
      </c>
      <c r="AM18" s="85">
        <f t="shared" si="8"/>
        <v>0.030005866629795985</v>
      </c>
      <c r="AN18" s="85">
        <f t="shared" si="8"/>
        <v>0.030005866629795985</v>
      </c>
      <c r="AO18" s="85">
        <f t="shared" si="8"/>
        <v>0.030005866629795985</v>
      </c>
      <c r="AP18" s="85">
        <f t="shared" si="8"/>
        <v>0.030005866629795985</v>
      </c>
      <c r="AQ18" s="85">
        <f t="shared" si="8"/>
        <v>0.030005866629795985</v>
      </c>
      <c r="AR18" s="85">
        <f t="shared" si="8"/>
        <v>0.030005866629795985</v>
      </c>
      <c r="AS18" s="85">
        <f t="shared" si="8"/>
        <v>0.030005866629795985</v>
      </c>
      <c r="AT18" s="85">
        <f t="shared" si="8"/>
        <v>0.030005866629795985</v>
      </c>
      <c r="AU18" s="85">
        <f t="shared" si="8"/>
        <v>0.030005866629795985</v>
      </c>
      <c r="AV18" s="85">
        <f t="shared" si="8"/>
        <v>0.030005866629795985</v>
      </c>
      <c r="AW18" s="85">
        <f t="shared" si="8"/>
        <v>0.030005866629795985</v>
      </c>
      <c r="AX18" s="85">
        <f t="shared" si="8"/>
        <v>0.030005866629795985</v>
      </c>
      <c r="AY18" s="85">
        <f t="shared" si="8"/>
        <v>0.030005866629795985</v>
      </c>
      <c r="AZ18" s="85">
        <f t="shared" si="8"/>
        <v>0.030005866629795985</v>
      </c>
      <c r="BA18" s="85">
        <f t="shared" si="8"/>
        <v>0.030005866629795985</v>
      </c>
      <c r="BB18" s="85">
        <f t="shared" si="8"/>
        <v>0.030005866629795985</v>
      </c>
      <c r="BC18" s="85">
        <f t="shared" si="8"/>
        <v>0.030005866629795985</v>
      </c>
      <c r="BD18" s="85">
        <f t="shared" si="8"/>
        <v>0.030005866629795985</v>
      </c>
      <c r="BE18" s="85">
        <f t="shared" si="8"/>
        <v>0.030005866629795985</v>
      </c>
      <c r="BF18" s="85">
        <f t="shared" si="8"/>
        <v>0.030005866629795985</v>
      </c>
      <c r="BG18" s="85">
        <f t="shared" si="8"/>
        <v>0.030005866629795985</v>
      </c>
      <c r="BH18" s="85">
        <f t="shared" si="8"/>
        <v>0.030005866629795985</v>
      </c>
      <c r="BI18" s="85">
        <f t="shared" si="8"/>
        <v>0.030005866629795985</v>
      </c>
      <c r="BJ18" s="85">
        <f t="shared" si="8"/>
        <v>0.030005866629795985</v>
      </c>
      <c r="BK18" s="85">
        <f t="shared" si="8"/>
        <v>0.030005866629795985</v>
      </c>
      <c r="BL18" s="85">
        <f t="shared" si="8"/>
        <v>0.030005866629795985</v>
      </c>
      <c r="BM18" s="85">
        <f t="shared" si="8"/>
        <v>0.030005866629795985</v>
      </c>
      <c r="BN18" s="85">
        <f t="shared" si="8"/>
        <v>0.030005866629795985</v>
      </c>
      <c r="BO18" s="85">
        <f t="shared" si="8"/>
        <v>0.030005866629795985</v>
      </c>
      <c r="BP18" s="85">
        <f aca="true" t="shared" si="9" ref="BP18:CN18">(BP$17/26)/((1+BP$17)^(1/26)-1)-1</f>
        <v>0.030005866629795985</v>
      </c>
      <c r="BQ18" s="85">
        <f t="shared" si="9"/>
        <v>0.030005866629795985</v>
      </c>
      <c r="BR18" s="85">
        <f t="shared" si="9"/>
        <v>0.030005866629795985</v>
      </c>
      <c r="BS18" s="85">
        <f t="shared" si="9"/>
        <v>0.030005866629795985</v>
      </c>
      <c r="BT18" s="85">
        <f t="shared" si="9"/>
        <v>0.030005866629795985</v>
      </c>
      <c r="BU18" s="85">
        <f t="shared" si="9"/>
        <v>0.030005866629795985</v>
      </c>
      <c r="BV18" s="85">
        <f t="shared" si="9"/>
        <v>0.030005866629795985</v>
      </c>
      <c r="BW18" s="85">
        <f t="shared" si="9"/>
        <v>0.030005866629795985</v>
      </c>
      <c r="BX18" s="85">
        <f t="shared" si="9"/>
        <v>0.030005866629795985</v>
      </c>
      <c r="BY18" s="85">
        <f t="shared" si="9"/>
        <v>0.030005866629795985</v>
      </c>
      <c r="BZ18" s="85">
        <f t="shared" si="9"/>
        <v>0.030005866629795985</v>
      </c>
      <c r="CA18" s="85">
        <f t="shared" si="9"/>
        <v>0.030005866629795985</v>
      </c>
      <c r="CB18" s="85">
        <f t="shared" si="9"/>
        <v>0.030005866629795985</v>
      </c>
      <c r="CC18" s="85">
        <f t="shared" si="9"/>
        <v>0.030005866629795985</v>
      </c>
      <c r="CD18" s="85">
        <f t="shared" si="9"/>
        <v>0.030005866629795985</v>
      </c>
      <c r="CE18" s="85">
        <f t="shared" si="9"/>
        <v>0.030005866629795985</v>
      </c>
      <c r="CF18" s="85">
        <f t="shared" si="9"/>
        <v>0.030005866629795985</v>
      </c>
      <c r="CG18" s="85">
        <f t="shared" si="9"/>
        <v>0.030005866629795985</v>
      </c>
      <c r="CH18" s="85">
        <f t="shared" si="9"/>
        <v>0.030005866629795985</v>
      </c>
      <c r="CI18" s="85">
        <f t="shared" si="9"/>
        <v>0.030005866629795985</v>
      </c>
      <c r="CJ18" s="85">
        <f t="shared" si="9"/>
        <v>0.030005866629795985</v>
      </c>
      <c r="CK18" s="85">
        <f t="shared" si="9"/>
        <v>0.030005866629795985</v>
      </c>
      <c r="CL18" s="85">
        <f t="shared" si="9"/>
        <v>0.030005866629795985</v>
      </c>
      <c r="CM18" s="85">
        <f t="shared" si="9"/>
        <v>0.030005866629795985</v>
      </c>
      <c r="CN18" s="85">
        <f t="shared" si="9"/>
        <v>0.030005866629795985</v>
      </c>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row>
    <row r="19" spans="1:143" ht="12.75">
      <c r="A19" s="71"/>
      <c r="B19" s="87"/>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row>
    <row r="20" spans="1:143" ht="12.75">
      <c r="A20" s="72" t="s">
        <v>2</v>
      </c>
      <c r="B20" s="88"/>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88"/>
      <c r="EK20" s="88"/>
      <c r="EL20" s="88"/>
      <c r="EM20" s="88"/>
    </row>
    <row r="21" spans="1:143" ht="12.75">
      <c r="A21" s="71" t="s">
        <v>36</v>
      </c>
      <c r="B21" s="88"/>
      <c r="C21" s="85">
        <f ca="1">(NPV(C$17,OFFSET(C$6,0,0,1,Input!$B$22))-B$41/(1+C$18))/NPV(C$17,OFFSET(C$5,0,0,1,Input!$B$22))</f>
        <v>0.05060013689008379</v>
      </c>
      <c r="D21" s="85">
        <f ca="1">(NPV(D$17,OFFSET(D$6,0,0,1,Input!$B$22))-C$41/(1+D$18))/NPV(D$17,OFFSET(D$5,0,0,1,Input!$B$22))</f>
        <v>0.05062780592642175</v>
      </c>
      <c r="E21" s="85">
        <f ca="1">(NPV(E$17,OFFSET(E$6,0,0,1,Input!$B$22))-D$41/(1+E$18))/NPV(E$17,OFFSET(E$5,0,0,1,Input!$B$22))</f>
        <v>0.05069991273869951</v>
      </c>
      <c r="F21" s="85">
        <f ca="1">(NPV(F$17,OFFSET(F$6,0,0,1,Input!$B$22))-E$41/(1+F$18))/NPV(F$17,OFFSET(F$5,0,0,1,Input!$B$22))</f>
        <v>0.05098310847227097</v>
      </c>
      <c r="G21" s="85">
        <f ca="1">(NPV(G$17,OFFSET(G$6,0,0,1,Input!$B$22))-F$41/(1+G$18))/NPV(G$17,OFFSET(G$5,0,0,1,Input!$B$22))</f>
        <v>0.051343351511651224</v>
      </c>
      <c r="H21" s="85">
        <f ca="1">(NPV(H$17,OFFSET(H$6,0,0,1,Input!$B$22))-G$41/(1+H$18))/NPV(H$17,OFFSET(H$5,0,0,1,Input!$B$22))</f>
        <v>0.051671038037729274</v>
      </c>
      <c r="I21" s="85">
        <f ca="1">(NPV(I$17,OFFSET(I$6,0,0,1,Input!$B$22))-H$41/(1+I$18))/NPV(I$17,OFFSET(I$5,0,0,1,Input!$B$22))</f>
        <v>0.05205671948074202</v>
      </c>
      <c r="J21" s="85">
        <f ca="1">(NPV(J$17,OFFSET(J$6,0,0,1,Input!$B$22))-I$41/(1+J$18))/NPV(J$17,OFFSET(J$5,0,0,1,Input!$B$22))</f>
        <v>0.052283762699719336</v>
      </c>
      <c r="K21" s="85">
        <f ca="1">(NPV(K$17,OFFSET(K$6,0,0,1,Input!$B$22))-J$41/(1+K$18))/NPV(K$17,OFFSET(K$5,0,0,1,Input!$B$22))</f>
        <v>0.052536330755246906</v>
      </c>
      <c r="L21" s="85">
        <f ca="1">(NPV(L$17,OFFSET(L$6,0,0,1,Input!$B$22))-K$41/(1+L$18))/NPV(L$17,OFFSET(L$5,0,0,1,Input!$B$22))</f>
        <v>0.0527926936267013</v>
      </c>
      <c r="M21" s="85">
        <f ca="1">(NPV(M$17,OFFSET(M$6,0,0,1,Input!$B$22))-L$41/(1+M$18))/NPV(M$17,OFFSET(M$5,0,0,1,Input!$B$22))</f>
        <v>0.05305291547378274</v>
      </c>
      <c r="N21" s="85">
        <f ca="1">(NPV(N$17,OFFSET(N$6,0,0,1,Input!$B$22))-M$41/(1+N$18))/NPV(N$17,OFFSET(N$5,0,0,1,Input!$B$22))</f>
        <v>0.053316223600993466</v>
      </c>
      <c r="O21" s="85">
        <f ca="1">(NPV(O$17,OFFSET(O$6,0,0,1,Input!$B$22))-N$41/(1+O$18))/NPV(O$17,OFFSET(O$5,0,0,1,Input!$B$22))</f>
        <v>0.05358397635168257</v>
      </c>
      <c r="P21" s="85">
        <f ca="1">(NPV(P$17,OFFSET(P$6,0,0,1,Input!$B$22))-O$41/(1+P$18))/NPV(P$17,OFFSET(P$5,0,0,1,Input!$B$22))</f>
        <v>0.05385519120768521</v>
      </c>
      <c r="Q21" s="85">
        <f ca="1">(NPV(Q$17,OFFSET(Q$6,0,0,1,Input!$B$22))-P$41/(1+Q$18))/NPV(Q$17,OFFSET(Q$5,0,0,1,Input!$B$22))</f>
        <v>0.05412827348975948</v>
      </c>
      <c r="R21" s="85">
        <f ca="1">(NPV(R$17,OFFSET(R$6,0,0,1,Input!$B$22))-Q$41/(1+R$18))/NPV(R$17,OFFSET(R$5,0,0,1,Input!$B$22))</f>
        <v>0.05422102273993201</v>
      </c>
      <c r="S21" s="85">
        <f ca="1">(NPV(S$17,OFFSET(S$6,0,0,1,Input!$B$22))-R$41/(1+S$18))/NPV(S$17,OFFSET(S$5,0,0,1,Input!$B$22))</f>
        <v>0.054309045298070895</v>
      </c>
      <c r="T21" s="85">
        <f ca="1">(NPV(T$17,OFFSET(T$6,0,0,1,Input!$B$22))-S$41/(1+T$18))/NPV(T$17,OFFSET(T$5,0,0,1,Input!$B$22))</f>
        <v>0.05439190702237091</v>
      </c>
      <c r="U21" s="85">
        <f ca="1">(NPV(U$17,OFFSET(U$6,0,0,1,Input!$B$22))-T$41/(1+U$18))/NPV(U$17,OFFSET(U$5,0,0,1,Input!$B$22))</f>
        <v>0.05459933142549383</v>
      </c>
      <c r="V21" s="85">
        <f ca="1">(NPV(V$17,OFFSET(V$6,0,0,1,Input!$B$22))-U$41/(1+V$18))/NPV(V$17,OFFSET(V$5,0,0,1,Input!$B$22))</f>
        <v>0.054874367082527485</v>
      </c>
      <c r="W21" s="85">
        <f ca="1">(NPV(W$17,OFFSET(W$6,0,0,1,Input!$B$22))-V$41/(1+W$18))/NPV(W$17,OFFSET(W$5,0,0,1,Input!$B$22))</f>
        <v>0.055154847284108674</v>
      </c>
      <c r="X21" s="85">
        <f ca="1">(NPV(X$17,OFFSET(X$6,0,0,1,Input!$B$22))-W$41/(1+X$18))/NPV(X$17,OFFSET(X$5,0,0,1,Input!$B$22))</f>
        <v>0.055439816241990715</v>
      </c>
      <c r="Y21" s="85">
        <f ca="1">(NPV(Y$17,OFFSET(Y$6,0,0,1,Input!$B$22))-X$41/(1+Y$18))/NPV(Y$17,OFFSET(Y$5,0,0,1,Input!$B$22))</f>
        <v>0.05572908722442182</v>
      </c>
      <c r="Z21" s="85">
        <f ca="1">(NPV(Z$17,OFFSET(Z$6,0,0,1,Input!$B$22))-Y$41/(1+Z$18))/NPV(Z$17,OFFSET(Z$5,0,0,1,Input!$B$22))</f>
        <v>0.0560213966480197</v>
      </c>
      <c r="AA21" s="85">
        <f ca="1">(NPV(AA$17,OFFSET(AA$6,0,0,1,Input!$B$22))-Z$41/(1+AA$18))/NPV(AA$17,OFFSET(AA$5,0,0,1,Input!$B$22))</f>
        <v>0.05631539556011605</v>
      </c>
      <c r="AB21" s="85">
        <f ca="1">(NPV(AB$17,OFFSET(AB$6,0,0,1,Input!$B$22))-AA$41/(1+AB$18))/NPV(AB$17,OFFSET(AB$5,0,0,1,Input!$B$22))</f>
        <v>0.056610595034895385</v>
      </c>
      <c r="AC21" s="85">
        <f ca="1">(NPV(AC$17,OFFSET(AC$6,0,0,1,Input!$B$22))-AB$41/(1+AC$18))/NPV(AC$17,OFFSET(AC$5,0,0,1,Input!$B$22))</f>
        <v>0.056906547834982495</v>
      </c>
      <c r="AD21" s="85">
        <f ca="1">(NPV(AD$17,OFFSET(AD$6,0,0,1,Input!$B$22))-AC$41/(1+AD$18))/NPV(AD$17,OFFSET(AD$5,0,0,1,Input!$B$22))</f>
        <v>0.057202942624140704</v>
      </c>
      <c r="AE21" s="85">
        <f ca="1">(NPV(AE$17,OFFSET(AE$6,0,0,1,Input!$B$22))-AD$41/(1+AE$18))/NPV(AE$17,OFFSET(AE$5,0,0,1,Input!$B$22))</f>
        <v>0.057499468964404964</v>
      </c>
      <c r="AF21" s="85">
        <f ca="1">(NPV(AF$17,OFFSET(AF$6,0,0,1,Input!$B$22))-AE$41/(1+AF$18))/NPV(AF$17,OFFSET(AF$5,0,0,1,Input!$B$22))</f>
        <v>0.05779595012898095</v>
      </c>
      <c r="AG21" s="85">
        <f ca="1">(NPV(AG$17,OFFSET(AG$6,0,0,1,Input!$B$22))-AF$41/(1+AG$18))/NPV(AG$17,OFFSET(AG$5,0,0,1,Input!$B$22))</f>
        <v>0.05809224798517634</v>
      </c>
      <c r="AH21" s="85">
        <f ca="1">(NPV(AH$17,OFFSET(AH$6,0,0,1,Input!$B$22))-AG$41/(1+AH$18))/NPV(AH$17,OFFSET(AH$5,0,0,1,Input!$B$22))</f>
        <v>0.05838829682429792</v>
      </c>
      <c r="AI21" s="85">
        <f ca="1">(NPV(AI$17,OFFSET(AI$6,0,0,1,Input!$B$22))-AH$41/(1+AI$18))/NPV(AI$17,OFFSET(AI$5,0,0,1,Input!$B$22))</f>
        <v>0.05868405832672983</v>
      </c>
      <c r="AJ21" s="85">
        <f ca="1">(NPV(AJ$17,OFFSET(AJ$6,0,0,1,Input!$B$22))-AI$41/(1+AJ$18))/NPV(AJ$17,OFFSET(AJ$5,0,0,1,Input!$B$22))</f>
        <v>0.0589795097529548</v>
      </c>
      <c r="AK21" s="85">
        <f ca="1">(NPV(AK$17,OFFSET(AK$6,0,0,1,Input!$B$22))-AJ$41/(1+AK$18))/NPV(AK$17,OFFSET(AK$5,0,0,1,Input!$B$22))</f>
        <v>0.05927463488366689</v>
      </c>
      <c r="AL21" s="85">
        <f ca="1">(NPV(AL$17,OFFSET(AL$6,0,0,1,Input!$B$22))-AK$41/(1+AL$18))/NPV(AL$17,OFFSET(AL$5,0,0,1,Input!$B$22))</f>
        <v>0.05956947601545224</v>
      </c>
      <c r="AM21" s="85">
        <f ca="1">(NPV(AM$17,OFFSET(AM$6,0,0,1,Input!$B$22))-AL$41/(1+AM$18))/NPV(AM$17,OFFSET(AM$5,0,0,1,Input!$B$22))</f>
        <v>0.05986398024438111</v>
      </c>
      <c r="AN21" s="85">
        <f ca="1">(NPV(AN$17,OFFSET(AN$6,0,0,1,Input!$B$22))-AM$41/(1+AN$18))/NPV(AN$17,OFFSET(AN$5,0,0,1,Input!$B$22))</f>
        <v>0.06015814222247863</v>
      </c>
      <c r="AO21" s="85">
        <f ca="1">(NPV(AO$17,OFFSET(AO$6,0,0,1,Input!$B$22))-AN$41/(1+AO$18))/NPV(AO$17,OFFSET(AO$5,0,0,1,Input!$B$22))</f>
        <v>0.06045192440041343</v>
      </c>
      <c r="AP21" s="85">
        <f ca="1">(NPV(AP$17,OFFSET(AP$6,0,0,1,Input!$B$22))-AO$41/(1+AP$18))/NPV(AP$17,OFFSET(AP$5,0,0,1,Input!$B$22))</f>
        <v>0.06074535459139184</v>
      </c>
      <c r="AQ21" s="85">
        <f ca="1">(NPV(AQ$17,OFFSET(AQ$6,0,0,1,Input!$B$22))-AP$41/(1+AQ$18))/NPV(AQ$17,OFFSET(AQ$5,0,0,1,Input!$B$22))</f>
        <v>0.06103819696649523</v>
      </c>
      <c r="AR21" s="85">
        <f ca="1">(NPV(AR$17,OFFSET(AR$6,0,0,1,Input!$B$22))-AQ$41/(1+AR$18))/NPV(AR$17,OFFSET(AR$5,0,0,1,Input!$B$22))</f>
        <v>0.061330432511472126</v>
      </c>
      <c r="AS21" s="85">
        <f ca="1">(NPV(AS$17,OFFSET(AS$6,0,0,1,Input!$B$22))-AR$41/(1+AS$18))/NPV(AS$17,OFFSET(AS$5,0,0,1,Input!$B$22))</f>
        <v>0.06162196973049396</v>
      </c>
      <c r="AT21" s="85">
        <f ca="1">(NPV(AT$17,OFFSET(AT$6,0,0,1,Input!$B$22))-AS$41/(1+AT$18))/NPV(AT$17,OFFSET(AT$5,0,0,1,Input!$B$22))</f>
        <v>0.061912584549209226</v>
      </c>
      <c r="AU21" s="85">
        <f ca="1">(NPV(AU$17,OFFSET(AU$6,0,0,1,Input!$B$22))-AT$41/(1+AU$18))/NPV(AU$17,OFFSET(AU$5,0,0,1,Input!$B$22))</f>
        <v>0.0622021966881376</v>
      </c>
      <c r="AV21" s="85">
        <f ca="1">(NPV(AV$17,OFFSET(AV$6,0,0,1,Input!$B$22))-AU$41/(1+AV$18))/NPV(AV$17,OFFSET(AV$5,0,0,1,Input!$B$22))</f>
        <v>0.06249064903543877</v>
      </c>
      <c r="AW21" s="85">
        <f ca="1">(NPV(AW$17,OFFSET(AW$6,0,0,1,Input!$B$22))-AV$41/(1+AW$18))/NPV(AW$17,OFFSET(AW$5,0,0,1,Input!$B$22))</f>
        <v>0.06277782437444353</v>
      </c>
      <c r="AX21" s="85">
        <f ca="1">(NPV(AX$17,OFFSET(AX$6,0,0,1,Input!$B$22))-AW$41/(1+AX$18))/NPV(AX$17,OFFSET(AX$5,0,0,1,Input!$B$22))</f>
        <v>0.0630636603562662</v>
      </c>
      <c r="AY21" s="85">
        <f ca="1">(NPV(AY$17,OFFSET(AY$6,0,0,1,Input!$B$22))-AX$41/(1+AY$18))/NPV(AY$17,OFFSET(AY$5,0,0,1,Input!$B$22))</f>
        <v>0.06334807146824978</v>
      </c>
      <c r="AZ21" s="85">
        <f ca="1">(NPV(AZ$17,OFFSET(AZ$6,0,0,1,Input!$B$22))-AY$41/(1+AZ$18))/NPV(AZ$17,OFFSET(AZ$5,0,0,1,Input!$B$22))</f>
        <v>0.06363104546730787</v>
      </c>
      <c r="BA21" s="85">
        <f ca="1">(NPV(BA$17,OFFSET(BA$6,0,0,1,Input!$B$22))-AZ$41/(1+BA$18))/NPV(BA$17,OFFSET(BA$5,0,0,1,Input!$B$22))</f>
        <v>0.06391262475290907</v>
      </c>
      <c r="BB21" s="85">
        <f ca="1">(NPV(BB$17,OFFSET(BB$6,0,0,1,Input!$B$22))-BA$41/(1+BB$18))/NPV(BB$17,OFFSET(BB$5,0,0,1,Input!$B$22))</f>
        <v>0.0641928517482589</v>
      </c>
      <c r="BC21" s="85">
        <f ca="1">(NPV(BC$17,OFFSET(BC$6,0,0,1,Input!$B$22))-BB$41/(1+BC$18))/NPV(BC$17,OFFSET(BC$5,0,0,1,Input!$B$22))</f>
        <v>0.0644718283271336</v>
      </c>
      <c r="BD21" s="85">
        <f ca="1">(NPV(BD$17,OFFSET(BD$6,0,0,1,Input!$B$22))-BC$41/(1+BD$18))/NPV(BD$17,OFFSET(BD$5,0,0,1,Input!$B$22))</f>
        <v>0.0647495763424186</v>
      </c>
      <c r="BE21" s="85">
        <f ca="1">(NPV(BE$17,OFFSET(BE$6,0,0,1,Input!$B$22))-BD$41/(1+BE$18))/NPV(BE$17,OFFSET(BE$5,0,0,1,Input!$B$22))</f>
        <v>0.06502612415755621</v>
      </c>
      <c r="BF21" s="85">
        <f ca="1">(NPV(BF$17,OFFSET(BF$6,0,0,1,Input!$B$22))-BE$41/(1+BF$18))/NPV(BF$17,OFFSET(BF$5,0,0,1,Input!$B$22))</f>
        <v>0.06530153306752003</v>
      </c>
      <c r="BG21" s="85">
        <f ca="1">(NPV(BG$17,OFFSET(BG$6,0,0,1,Input!$B$22))-BF$41/(1+BG$18))/NPV(BG$17,OFFSET(BG$5,0,0,1,Input!$B$22))</f>
        <v>0.06557572225392118</v>
      </c>
      <c r="BH21" s="85">
        <f ca="1">(NPV(BH$17,OFFSET(BH$6,0,0,1,Input!$B$22))-BG$41/(1+BH$18))/NPV(BH$17,OFFSET(BH$5,0,0,1,Input!$B$22))</f>
        <v>0.06584879005847538</v>
      </c>
      <c r="BI21" s="85">
        <f ca="1">(NPV(BI$17,OFFSET(BI$6,0,0,1,Input!$B$22))-BH$41/(1+BI$18))/NPV(BI$17,OFFSET(BI$5,0,0,1,Input!$B$22))</f>
        <v>0.06612068296106406</v>
      </c>
      <c r="BJ21" s="85">
        <f ca="1">(NPV(BJ$17,OFFSET(BJ$6,0,0,1,Input!$B$22))-BI$41/(1+BJ$18))/NPV(BJ$17,OFFSET(BJ$5,0,0,1,Input!$B$22))</f>
        <v>0.06639153426221328</v>
      </c>
      <c r="BK21" s="85">
        <f ca="1">(NPV(BK$17,OFFSET(BK$6,0,0,1,Input!$B$22))-BJ$41/(1+BK$18))/NPV(BK$17,OFFSET(BK$5,0,0,1,Input!$B$22))</f>
        <v>0.06666137690098974</v>
      </c>
      <c r="BL21" s="85">
        <f ca="1">(NPV(BL$17,OFFSET(BL$6,0,0,1,Input!$B$22))-BK$41/(1+BL$18))/NPV(BL$17,OFFSET(BL$5,0,0,1,Input!$B$22))</f>
        <v>0.06693023154675232</v>
      </c>
      <c r="BM21" s="85">
        <f ca="1">(NPV(BM$17,OFFSET(BM$6,0,0,1,Input!$B$22))-BL$41/(1+BM$18))/NPV(BM$17,OFFSET(BM$5,0,0,1,Input!$B$22))</f>
        <v>0.06719813957112689</v>
      </c>
      <c r="BN21" s="85">
        <f ca="1">(NPV(BN$17,OFFSET(BN$6,0,0,1,Input!$B$22))-BM$41/(1+BN$18))/NPV(BN$17,OFFSET(BN$5,0,0,1,Input!$B$22))</f>
        <v>0.06746514567226279</v>
      </c>
      <c r="BO21" s="85">
        <f ca="1">(NPV(BO$17,OFFSET(BO$6,0,0,1,Input!$B$22))-BN$41/(1+BO$18))/NPV(BO$17,OFFSET(BO$5,0,0,1,Input!$B$22))</f>
        <v>0.06773129176694255</v>
      </c>
      <c r="BP21" s="85">
        <f ca="1">(NPV(BP$17,OFFSET(BP$6,0,0,1,Input!$B$22))-BO$41/(1+BP$18))/NPV(BP$17,OFFSET(BP$5,0,0,1,Input!$B$22))</f>
        <v>0.06799660143921897</v>
      </c>
      <c r="BQ21" s="85">
        <f ca="1">(NPV(BQ$17,OFFSET(BQ$6,0,0,1,Input!$B$22))-BP$41/(1+BQ$18))/NPV(BQ$17,OFFSET(BQ$5,0,0,1,Input!$B$22))</f>
        <v>0.06826109237247627</v>
      </c>
      <c r="BR21" s="85">
        <f ca="1">(NPV(BR$17,OFFSET(BR$6,0,0,1,Input!$B$22))-BQ$41/(1+BR$18))/NPV(BR$17,OFFSET(BR$5,0,0,1,Input!$B$22))</f>
        <v>0.06852480790660827</v>
      </c>
      <c r="BS21" s="85">
        <f ca="1">(NPV(BS$17,OFFSET(BS$6,0,0,1,Input!$B$22))-BR$41/(1+BS$18))/NPV(BS$17,OFFSET(BS$5,0,0,1,Input!$B$22))</f>
        <v>0.0687877659132594</v>
      </c>
      <c r="BT21" s="85">
        <f ca="1">(NPV(BT$17,OFFSET(BT$6,0,0,1,Input!$B$22))-BS$41/(1+BT$18))/NPV(BT$17,OFFSET(BT$5,0,0,1,Input!$B$22))</f>
        <v>0.06904998602012881</v>
      </c>
      <c r="BU21" s="85">
        <f ca="1">(NPV(BU$17,OFFSET(BU$6,0,0,1,Input!$B$22))-BT$41/(1+BU$18))/NPV(BU$17,OFFSET(BU$5,0,0,1,Input!$B$22))</f>
        <v>0.06931150346485983</v>
      </c>
      <c r="BV21" s="85">
        <f ca="1">(NPV(BV$17,OFFSET(BV$6,0,0,1,Input!$B$22))-BU$41/(1+BV$18))/NPV(BV$17,OFFSET(BV$5,0,0,1,Input!$B$22))</f>
        <v>0.0695723355412784</v>
      </c>
      <c r="BW21" s="85">
        <f ca="1">(NPV(BW$17,OFFSET(BW$6,0,0,1,Input!$B$22))-BV$41/(1+BW$18))/NPV(BW$17,OFFSET(BW$5,0,0,1,Input!$B$22))</f>
        <v>0.06983250453994828</v>
      </c>
      <c r="BX21" s="85">
        <f ca="1">(NPV(BX$17,OFFSET(BX$6,0,0,1,Input!$B$22))-BW$41/(1+BX$18))/NPV(BX$17,OFFSET(BX$5,0,0,1,Input!$B$22))</f>
        <v>0.07009203523947763</v>
      </c>
      <c r="BY21" s="85">
        <f ca="1">(NPV(BY$17,OFFSET(BY$6,0,0,1,Input!$B$22))-BX$41/(1+BY$18))/NPV(BY$17,OFFSET(BY$5,0,0,1,Input!$B$22))</f>
        <v>0.0703509410492823</v>
      </c>
      <c r="BZ21" s="85">
        <f ca="1">(NPV(BZ$17,OFFSET(BZ$6,0,0,1,Input!$B$22))-BY$41/(1+BZ$18))/NPV(BZ$17,OFFSET(BZ$5,0,0,1,Input!$B$22))</f>
        <v>0.07060924245746171</v>
      </c>
      <c r="CA21" s="85">
        <f ca="1">(NPV(CA$17,OFFSET(CA$6,0,0,1,Input!$B$22))-BZ$41/(1+CA$18))/NPV(CA$17,OFFSET(CA$5,0,0,1,Input!$B$22))</f>
        <v>0.07086696406581021</v>
      </c>
      <c r="CB21" s="85">
        <f ca="1">(NPV(CB$17,OFFSET(CB$6,0,0,1,Input!$B$22))-CA$41/(1+CB$18))/NPV(CB$17,OFFSET(CB$5,0,0,1,Input!$B$22))</f>
        <v>0.07112412323861854</v>
      </c>
      <c r="CC21" s="85">
        <f ca="1">(NPV(CC$17,OFFSET(CC$6,0,0,1,Input!$B$22))-CB$41/(1+CC$18))/NPV(CC$17,OFFSET(CC$5,0,0,1,Input!$B$22))</f>
        <v>0.07138073581431628</v>
      </c>
      <c r="CD21" s="85">
        <f ca="1">(NPV(CD$17,OFFSET(CD$6,0,0,1,Input!$B$22))-CC$41/(1+CD$18))/NPV(CD$17,OFFSET(CD$5,0,0,1,Input!$B$22))</f>
        <v>0.07163682596987293</v>
      </c>
      <c r="CE21" s="85">
        <f ca="1">(NPV(CE$17,OFFSET(CE$6,0,0,1,Input!$B$22))-CD$41/(1+CE$18))/NPV(CE$17,OFFSET(CE$5,0,0,1,Input!$B$22))</f>
        <v>0.07189241047116197</v>
      </c>
      <c r="CF21" s="85">
        <f ca="1">(NPV(CF$17,OFFSET(CF$6,0,0,1,Input!$B$22))-CE$41/(1+CF$18))/NPV(CF$17,OFFSET(CF$5,0,0,1,Input!$B$22))</f>
        <v>0.07214750801488727</v>
      </c>
      <c r="CG21" s="85">
        <f ca="1">(NPV(CG$17,OFFSET(CG$6,0,0,1,Input!$B$22))-CF$41/(1+CG$18))/NPV(CG$17,OFFSET(CG$5,0,0,1,Input!$B$22))</f>
        <v>0.07240213643479677</v>
      </c>
      <c r="CH21" s="85">
        <f ca="1">(NPV(CH$17,OFFSET(CH$6,0,0,1,Input!$B$22))-CG$41/(1+CH$18))/NPV(CH$17,OFFSET(CH$5,0,0,1,Input!$B$22))</f>
        <v>0.07265630574090447</v>
      </c>
      <c r="CI21" s="85">
        <f ca="1">(NPV(CI$17,OFFSET(CI$6,0,0,1,Input!$B$22))-CH$41/(1+CI$18))/NPV(CI$17,OFFSET(CI$5,0,0,1,Input!$B$22))</f>
        <v>0.07291003828919726</v>
      </c>
      <c r="CJ21" s="85">
        <f ca="1">(NPV(CJ$17,OFFSET(CJ$6,0,0,1,Input!$B$22))-CI$41/(1+CJ$18))/NPV(CJ$17,OFFSET(CJ$5,0,0,1,Input!$B$22))</f>
        <v>0.07316334611196376</v>
      </c>
      <c r="CK21" s="85">
        <f ca="1">(NPV(CK$17,OFFSET(CK$6,0,0,1,Input!$B$22))-CJ$41/(1+CK$18))/NPV(CK$17,OFFSET(CK$5,0,0,1,Input!$B$22))</f>
        <v>0.07341624382424776</v>
      </c>
      <c r="CL21" s="85">
        <f ca="1">(NPV(CL$17,OFFSET(CL$6,0,0,1,Input!$B$22))-CK$41/(1+CL$18))/NPV(CL$17,OFFSET(CL$5,0,0,1,Input!$B$22))</f>
        <v>0.07366874612559282</v>
      </c>
      <c r="CM21" s="85">
        <f ca="1">(NPV(CM$17,OFFSET(CM$6,0,0,1,Input!$B$22))-CL$41/(1+CM$18))/NPV(CM$17,OFFSET(CM$5,0,0,1,Input!$B$22))</f>
        <v>0.07392087232929281</v>
      </c>
      <c r="CN21" s="85">
        <f ca="1">(NPV(CN$17,OFFSET(CN$6,0,0,1,Input!$B$22))-CM$41/(1+CN$18))/NPV(CN$17,OFFSET(CN$5,0,0,1,Input!$B$22))</f>
        <v>0.07417263321448525</v>
      </c>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88"/>
      <c r="EK21" s="88"/>
      <c r="EL21" s="88"/>
      <c r="EM21" s="88"/>
    </row>
    <row r="22" spans="1:143" ht="12.75">
      <c r="A22" s="71" t="s">
        <v>37</v>
      </c>
      <c r="B22" s="88"/>
      <c r="C22" s="79">
        <f aca="true" t="shared" si="10" ref="C22:AH22">C$5*C$21</f>
        <v>11.674311782869463</v>
      </c>
      <c r="D22" s="79">
        <f t="shared" si="10"/>
        <v>12.20585773080102</v>
      </c>
      <c r="E22" s="79">
        <f t="shared" si="10"/>
        <v>12.791942883363056</v>
      </c>
      <c r="F22" s="79">
        <f t="shared" si="10"/>
        <v>13.40799671401407</v>
      </c>
      <c r="G22" s="79">
        <f t="shared" si="10"/>
        <v>13.996813742294265</v>
      </c>
      <c r="H22" s="79">
        <f t="shared" si="10"/>
        <v>14.69403829551868</v>
      </c>
      <c r="I22" s="79">
        <f t="shared" si="10"/>
        <v>15.45463913347508</v>
      </c>
      <c r="J22" s="79">
        <f t="shared" si="10"/>
        <v>16.223159339084727</v>
      </c>
      <c r="K22" s="79">
        <f t="shared" si="10"/>
        <v>17.033428213629076</v>
      </c>
      <c r="L22" s="79">
        <f t="shared" si="10"/>
        <v>17.88385802757691</v>
      </c>
      <c r="M22" s="79">
        <f t="shared" si="10"/>
        <v>18.770024005375205</v>
      </c>
      <c r="N22" s="79">
        <f t="shared" si="10"/>
        <v>19.69756313828527</v>
      </c>
      <c r="O22" s="79">
        <f t="shared" si="10"/>
        <v>20.660199380575893</v>
      </c>
      <c r="P22" s="79">
        <f t="shared" si="10"/>
        <v>21.65749198344758</v>
      </c>
      <c r="Q22" s="79">
        <f t="shared" si="10"/>
        <v>22.69115953845545</v>
      </c>
      <c r="R22" s="79">
        <f t="shared" si="10"/>
        <v>23.687405483641978</v>
      </c>
      <c r="S22" s="79">
        <f t="shared" si="10"/>
        <v>24.714973237667884</v>
      </c>
      <c r="T22" s="79">
        <f t="shared" si="10"/>
        <v>25.77907568213792</v>
      </c>
      <c r="U22" s="79">
        <f t="shared" si="10"/>
        <v>26.94594163171106</v>
      </c>
      <c r="V22" s="79">
        <f t="shared" si="10"/>
        <v>28.194004863761347</v>
      </c>
      <c r="W22" s="79">
        <f t="shared" si="10"/>
        <v>29.499329102498987</v>
      </c>
      <c r="X22" s="79">
        <f t="shared" si="10"/>
        <v>30.860638201414847</v>
      </c>
      <c r="Y22" s="79">
        <f t="shared" si="10"/>
        <v>32.28224850028993</v>
      </c>
      <c r="Z22" s="79">
        <f t="shared" si="10"/>
        <v>33.767566601358496</v>
      </c>
      <c r="AA22" s="79">
        <f t="shared" si="10"/>
        <v>35.31947917289805</v>
      </c>
      <c r="AB22" s="79">
        <f t="shared" si="10"/>
        <v>36.94402519957392</v>
      </c>
      <c r="AC22" s="79">
        <f t="shared" si="10"/>
        <v>38.647905720453245</v>
      </c>
      <c r="AD22" s="79">
        <f t="shared" si="10"/>
        <v>40.43050277508967</v>
      </c>
      <c r="AE22" s="79">
        <f t="shared" si="10"/>
        <v>42.2968769680859</v>
      </c>
      <c r="AF22" s="79">
        <f t="shared" si="10"/>
        <v>44.250718600249385</v>
      </c>
      <c r="AG22" s="79">
        <f t="shared" si="10"/>
        <v>46.292295280673635</v>
      </c>
      <c r="AH22" s="79">
        <f t="shared" si="10"/>
        <v>48.424776543338766</v>
      </c>
      <c r="AI22" s="79">
        <f aca="true" t="shared" si="11" ref="AI22:BN22">AI$5*AI$21</f>
        <v>50.644597580169105</v>
      </c>
      <c r="AJ22" s="79">
        <f t="shared" si="11"/>
        <v>52.95644255650724</v>
      </c>
      <c r="AK22" s="79">
        <f t="shared" si="11"/>
        <v>55.36165658716089</v>
      </c>
      <c r="AL22" s="79">
        <f t="shared" si="11"/>
        <v>57.85903992330773</v>
      </c>
      <c r="AM22" s="79">
        <f t="shared" si="11"/>
        <v>60.453509107711874</v>
      </c>
      <c r="AN22" s="79">
        <f t="shared" si="11"/>
        <v>63.1460672513975</v>
      </c>
      <c r="AO22" s="79">
        <f t="shared" si="11"/>
        <v>65.93925993394168</v>
      </c>
      <c r="AP22" s="79">
        <f t="shared" si="11"/>
        <v>68.83483491090354</v>
      </c>
      <c r="AQ22" s="79">
        <f t="shared" si="11"/>
        <v>71.84476906874697</v>
      </c>
      <c r="AR22" s="79">
        <f t="shared" si="11"/>
        <v>74.96543101546632</v>
      </c>
      <c r="AS22" s="79">
        <f t="shared" si="11"/>
        <v>78.20138492912403</v>
      </c>
      <c r="AT22" s="79">
        <f t="shared" si="11"/>
        <v>81.55803979733224</v>
      </c>
      <c r="AU22" s="79">
        <f t="shared" si="11"/>
        <v>85.04868297251043</v>
      </c>
      <c r="AV22" s="79">
        <f t="shared" si="11"/>
        <v>88.67346109781826</v>
      </c>
      <c r="AW22" s="79">
        <f t="shared" si="11"/>
        <v>92.44833732131741</v>
      </c>
      <c r="AX22" s="79">
        <f t="shared" si="11"/>
        <v>96.37019486494303</v>
      </c>
      <c r="AY22" s="79">
        <f t="shared" si="11"/>
        <v>100.45997291103092</v>
      </c>
      <c r="AZ22" s="79">
        <f t="shared" si="11"/>
        <v>104.71634686547101</v>
      </c>
      <c r="BA22" s="79">
        <f t="shared" si="11"/>
        <v>109.15220642436655</v>
      </c>
      <c r="BB22" s="79">
        <f t="shared" si="11"/>
        <v>113.76695000066682</v>
      </c>
      <c r="BC22" s="79">
        <f t="shared" si="11"/>
        <v>118.57586772006293</v>
      </c>
      <c r="BD22" s="79">
        <f t="shared" si="11"/>
        <v>123.58122113035981</v>
      </c>
      <c r="BE22" s="79">
        <f t="shared" si="11"/>
        <v>128.79085927985076</v>
      </c>
      <c r="BF22" s="79">
        <f t="shared" si="11"/>
        <v>134.20940058148403</v>
      </c>
      <c r="BG22" s="79">
        <f t="shared" si="11"/>
        <v>139.84633872698888</v>
      </c>
      <c r="BH22" s="79">
        <f t="shared" si="11"/>
        <v>145.70559534357764</v>
      </c>
      <c r="BI22" s="79">
        <f t="shared" si="11"/>
        <v>151.79078906044998</v>
      </c>
      <c r="BJ22" s="79">
        <f t="shared" si="11"/>
        <v>158.1106900781208</v>
      </c>
      <c r="BK22" s="79">
        <f t="shared" si="11"/>
        <v>164.6629998581829</v>
      </c>
      <c r="BL22" s="79">
        <f t="shared" si="11"/>
        <v>171.46674590173484</v>
      </c>
      <c r="BM22" s="79">
        <f t="shared" si="11"/>
        <v>178.53514259072966</v>
      </c>
      <c r="BN22" s="79">
        <f t="shared" si="11"/>
        <v>185.8818314665244</v>
      </c>
      <c r="BO22" s="79">
        <f aca="true" t="shared" si="12" ref="BO22:CN22">BO$5*BO$21</f>
        <v>193.51571733085834</v>
      </c>
      <c r="BP22" s="79">
        <f t="shared" si="12"/>
        <v>201.45758980141687</v>
      </c>
      <c r="BQ22" s="79">
        <f t="shared" si="12"/>
        <v>209.72404906140113</v>
      </c>
      <c r="BR22" s="79">
        <f t="shared" si="12"/>
        <v>218.31826997617077</v>
      </c>
      <c r="BS22" s="79">
        <f t="shared" si="12"/>
        <v>227.2535703885325</v>
      </c>
      <c r="BT22" s="79">
        <f t="shared" si="12"/>
        <v>236.5397230990197</v>
      </c>
      <c r="BU22" s="79">
        <f t="shared" si="12"/>
        <v>246.1893834138677</v>
      </c>
      <c r="BV22" s="79">
        <f t="shared" si="12"/>
        <v>256.2162717260335</v>
      </c>
      <c r="BW22" s="79">
        <f t="shared" si="12"/>
        <v>266.63617547562853</v>
      </c>
      <c r="BX22" s="79">
        <f t="shared" si="12"/>
        <v>277.46485275143345</v>
      </c>
      <c r="BY22" s="79">
        <f t="shared" si="12"/>
        <v>288.72203662008855</v>
      </c>
      <c r="BZ22" s="79">
        <f t="shared" si="12"/>
        <v>300.4287201372387</v>
      </c>
      <c r="CA22" s="79">
        <f t="shared" si="12"/>
        <v>312.589203141366</v>
      </c>
      <c r="CB22" s="79">
        <f t="shared" si="12"/>
        <v>325.23631978878814</v>
      </c>
      <c r="CC22" s="79">
        <f t="shared" si="12"/>
        <v>338.37582033103854</v>
      </c>
      <c r="CD22" s="79">
        <f t="shared" si="12"/>
        <v>352.0566339611164</v>
      </c>
      <c r="CE22" s="79">
        <f t="shared" si="12"/>
        <v>366.27213154754423</v>
      </c>
      <c r="CF22" s="79">
        <f t="shared" si="12"/>
        <v>381.0601152126718</v>
      </c>
      <c r="CG22" s="79">
        <f t="shared" si="12"/>
        <v>396.4505192658236</v>
      </c>
      <c r="CH22" s="79">
        <f t="shared" si="12"/>
        <v>412.4504902095259</v>
      </c>
      <c r="CI22" s="79">
        <f t="shared" si="12"/>
        <v>429.10102915673906</v>
      </c>
      <c r="CJ22" s="79">
        <f t="shared" si="12"/>
        <v>446.4288655100606</v>
      </c>
      <c r="CK22" s="79">
        <f t="shared" si="12"/>
        <v>464.4354311238629</v>
      </c>
      <c r="CL22" s="79">
        <f t="shared" si="12"/>
        <v>483.18097309231905</v>
      </c>
      <c r="CM22" s="79">
        <f t="shared" si="12"/>
        <v>502.6693353080604</v>
      </c>
      <c r="CN22" s="79">
        <f t="shared" si="12"/>
        <v>522.9369609205645</v>
      </c>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88"/>
      <c r="EK22" s="88"/>
      <c r="EL22" s="88"/>
      <c r="EM22" s="88"/>
    </row>
    <row r="23" spans="1:143" ht="12.75">
      <c r="A23" s="71" t="s">
        <v>38</v>
      </c>
      <c r="B23" s="88"/>
      <c r="C23" s="85">
        <f aca="true" t="shared" si="13" ref="C23:AH23">(C$22-C$6)/C$5</f>
        <v>0.010195658676514794</v>
      </c>
      <c r="D23" s="85">
        <f t="shared" si="13"/>
        <v>0.009630667928163836</v>
      </c>
      <c r="E23" s="85">
        <f t="shared" si="13"/>
        <v>0.009416872632796775</v>
      </c>
      <c r="F23" s="85">
        <f t="shared" si="13"/>
        <v>0.009369200666241057</v>
      </c>
      <c r="G23" s="85">
        <f t="shared" si="13"/>
        <v>0.008905747884518157</v>
      </c>
      <c r="H23" s="85">
        <f t="shared" si="13"/>
        <v>0.008558538090329993</v>
      </c>
      <c r="I23" s="85">
        <f t="shared" si="13"/>
        <v>0.00851906478015755</v>
      </c>
      <c r="J23" s="85">
        <f t="shared" si="13"/>
        <v>0.008074614033715925</v>
      </c>
      <c r="K23" s="85">
        <f t="shared" si="13"/>
        <v>0.007299901587252089</v>
      </c>
      <c r="L23" s="85">
        <f t="shared" si="13"/>
        <v>0.006539574269054217</v>
      </c>
      <c r="M23" s="85">
        <f t="shared" si="13"/>
        <v>0.005680637777844296</v>
      </c>
      <c r="N23" s="85">
        <f t="shared" si="13"/>
        <v>0.004833194222211032</v>
      </c>
      <c r="O23" s="85">
        <f t="shared" si="13"/>
        <v>0.003899733284952301</v>
      </c>
      <c r="P23" s="85">
        <f t="shared" si="13"/>
        <v>0.0029410116186542245</v>
      </c>
      <c r="Q23" s="85">
        <f t="shared" si="13"/>
        <v>0.002020046531155268</v>
      </c>
      <c r="R23" s="85">
        <f t="shared" si="13"/>
        <v>0.001030173769485023</v>
      </c>
      <c r="S23" s="85">
        <f t="shared" si="13"/>
        <v>0.00016362806800549555</v>
      </c>
      <c r="T23" s="85">
        <f t="shared" si="13"/>
        <v>-0.0006311070709782479</v>
      </c>
      <c r="U23" s="85">
        <f t="shared" si="13"/>
        <v>-0.001230055006287325</v>
      </c>
      <c r="V23" s="85">
        <f t="shared" si="13"/>
        <v>-0.0017445584075735105</v>
      </c>
      <c r="W23" s="85">
        <f t="shared" si="13"/>
        <v>-0.0022469641734144397</v>
      </c>
      <c r="X23" s="85">
        <f t="shared" si="13"/>
        <v>-0.002667955028323387</v>
      </c>
      <c r="Y23" s="85">
        <f t="shared" si="13"/>
        <v>-0.003106436593659248</v>
      </c>
      <c r="Z23" s="85">
        <f t="shared" si="13"/>
        <v>-0.003452449701626363</v>
      </c>
      <c r="AA23" s="85">
        <f t="shared" si="13"/>
        <v>-0.003617622214148268</v>
      </c>
      <c r="AB23" s="85">
        <f t="shared" si="13"/>
        <v>-0.003631955206352849</v>
      </c>
      <c r="AC23" s="85">
        <f t="shared" si="13"/>
        <v>-0.003501027338877468</v>
      </c>
      <c r="AD23" s="85">
        <f t="shared" si="13"/>
        <v>-0.0032376317279367056</v>
      </c>
      <c r="AE23" s="85">
        <f t="shared" si="13"/>
        <v>-0.002937458607216271</v>
      </c>
      <c r="AF23" s="85">
        <f t="shared" si="13"/>
        <v>-0.0025706568766740473</v>
      </c>
      <c r="AG23" s="85">
        <f t="shared" si="13"/>
        <v>-0.00224543547394513</v>
      </c>
      <c r="AH23" s="85">
        <f t="shared" si="13"/>
        <v>-0.001956905280099753</v>
      </c>
      <c r="AI23" s="85">
        <f aca="true" t="shared" si="14" ref="AI23:BN23">(AI$22-AI$6)/AI$5</f>
        <v>-0.0017070002176502288</v>
      </c>
      <c r="AJ23" s="85">
        <f t="shared" si="14"/>
        <v>-0.0015126510243421453</v>
      </c>
      <c r="AK23" s="85">
        <f t="shared" si="14"/>
        <v>-0.001397251278313031</v>
      </c>
      <c r="AL23" s="85">
        <f t="shared" si="14"/>
        <v>-0.0013033969281486795</v>
      </c>
      <c r="AM23" s="85">
        <f t="shared" si="14"/>
        <v>-0.0012442261784534191</v>
      </c>
      <c r="AN23" s="85">
        <f t="shared" si="14"/>
        <v>-0.0012337009403935429</v>
      </c>
      <c r="AO23" s="85">
        <f t="shared" si="14"/>
        <v>-0.0012620274461702923</v>
      </c>
      <c r="AP23" s="85">
        <f t="shared" si="14"/>
        <v>-0.001425157262849826</v>
      </c>
      <c r="AQ23" s="85">
        <f t="shared" si="14"/>
        <v>-0.0016736767169862954</v>
      </c>
      <c r="AR23" s="85">
        <f t="shared" si="14"/>
        <v>-0.0020551092394637317</v>
      </c>
      <c r="AS23" s="85">
        <f t="shared" si="14"/>
        <v>-0.0025234281688176186</v>
      </c>
      <c r="AT23" s="85">
        <f t="shared" si="14"/>
        <v>-0.00292561956633346</v>
      </c>
      <c r="AU23" s="85">
        <f t="shared" si="14"/>
        <v>-0.003322088643870559</v>
      </c>
      <c r="AV23" s="85">
        <f t="shared" si="14"/>
        <v>-0.0036841775452551486</v>
      </c>
      <c r="AW23" s="85">
        <f t="shared" si="14"/>
        <v>-0.004055347113751788</v>
      </c>
      <c r="AX23" s="85">
        <f t="shared" si="14"/>
        <v>-0.004392640100684957</v>
      </c>
      <c r="AY23" s="85">
        <f t="shared" si="14"/>
        <v>-0.004657071516558654</v>
      </c>
      <c r="AZ23" s="85">
        <f t="shared" si="14"/>
        <v>-0.004920723269337116</v>
      </c>
      <c r="BA23" s="85">
        <f t="shared" si="14"/>
        <v>-0.005147119327060047</v>
      </c>
      <c r="BB23" s="85">
        <f t="shared" si="14"/>
        <v>-0.005454338280332114</v>
      </c>
      <c r="BC23" s="85">
        <f t="shared" si="14"/>
        <v>-0.005704462411258166</v>
      </c>
      <c r="BD23" s="85">
        <f t="shared" si="14"/>
        <v>-0.005860758659296315</v>
      </c>
      <c r="BE23" s="85">
        <f t="shared" si="14"/>
        <v>-0.006029521515587315</v>
      </c>
      <c r="BF23" s="85">
        <f t="shared" si="14"/>
        <v>-0.006260106120804208</v>
      </c>
      <c r="BG23" s="85">
        <f t="shared" si="14"/>
        <v>-0.006468446786419328</v>
      </c>
      <c r="BH23" s="85">
        <f t="shared" si="14"/>
        <v>-0.0067175819419801695</v>
      </c>
      <c r="BI23" s="85">
        <f t="shared" si="14"/>
        <v>-0.007057664475365776</v>
      </c>
      <c r="BJ23" s="85">
        <f t="shared" si="14"/>
        <v>-0.00746627689192446</v>
      </c>
      <c r="BK23" s="85">
        <f t="shared" si="14"/>
        <v>-0.007816145151148772</v>
      </c>
      <c r="BL23" s="85">
        <f t="shared" si="14"/>
        <v>-0.008163714397249526</v>
      </c>
      <c r="BM23" s="85">
        <f t="shared" si="14"/>
        <v>-0.00843296590735999</v>
      </c>
      <c r="BN23" s="85">
        <f t="shared" si="14"/>
        <v>-0.008612665445974102</v>
      </c>
      <c r="BO23" s="85">
        <f aca="true" t="shared" si="15" ref="BO23:CN23">(BO$22-BO$6)/BO$5</f>
        <v>-0.008763326739085142</v>
      </c>
      <c r="BP23" s="85">
        <f t="shared" si="15"/>
        <v>-0.008886764205181653</v>
      </c>
      <c r="BQ23" s="85">
        <f t="shared" si="15"/>
        <v>-0.008986127642960095</v>
      </c>
      <c r="BR23" s="85">
        <f t="shared" si="15"/>
        <v>-0.009069707524189306</v>
      </c>
      <c r="BS23" s="85">
        <f t="shared" si="15"/>
        <v>-0.0091377813767023</v>
      </c>
      <c r="BT23" s="85">
        <f t="shared" si="15"/>
        <v>-0.00920033986071609</v>
      </c>
      <c r="BU23" s="85">
        <f t="shared" si="15"/>
        <v>-0.009258056464492135</v>
      </c>
      <c r="BV23" s="85">
        <f t="shared" si="15"/>
        <v>-0.009311808211521269</v>
      </c>
      <c r="BW23" s="85">
        <f t="shared" si="15"/>
        <v>-0.009365744737025785</v>
      </c>
      <c r="BX23" s="85">
        <f t="shared" si="15"/>
        <v>-0.009417981741277875</v>
      </c>
      <c r="BY23" s="85">
        <f t="shared" si="15"/>
        <v>-0.00947195096879742</v>
      </c>
      <c r="BZ23" s="85">
        <f t="shared" si="15"/>
        <v>-0.00952192777518204</v>
      </c>
      <c r="CA23" s="85">
        <f t="shared" si="15"/>
        <v>-0.009573040661417356</v>
      </c>
      <c r="CB23" s="85">
        <f t="shared" si="15"/>
        <v>-0.009618052015186354</v>
      </c>
      <c r="CC23" s="85">
        <f t="shared" si="15"/>
        <v>-0.009665181166786387</v>
      </c>
      <c r="CD23" s="85">
        <f t="shared" si="15"/>
        <v>-0.009696296148390638</v>
      </c>
      <c r="CE23" s="85">
        <f t="shared" si="15"/>
        <v>-0.009724540036450464</v>
      </c>
      <c r="CF23" s="85">
        <f t="shared" si="15"/>
        <v>-0.009744534864754479</v>
      </c>
      <c r="CG23" s="85">
        <f t="shared" si="15"/>
        <v>-0.009747488362990086</v>
      </c>
      <c r="CH23" s="85">
        <f t="shared" si="15"/>
        <v>-0.009741473955599414</v>
      </c>
      <c r="CI23" s="85">
        <f t="shared" si="15"/>
        <v>-0.009723623078641365</v>
      </c>
      <c r="CJ23" s="85">
        <f t="shared" si="15"/>
        <v>-0.009693544341715822</v>
      </c>
      <c r="CK23" s="85">
        <f t="shared" si="15"/>
        <v>-0.009658838358318426</v>
      </c>
      <c r="CL23" s="85">
        <f t="shared" si="15"/>
        <v>-0.009614020999220062</v>
      </c>
      <c r="CM23" s="85">
        <f t="shared" si="15"/>
        <v>-0.009568471173534376</v>
      </c>
      <c r="CN23" s="85">
        <f t="shared" si="15"/>
        <v>-0.009521409067754361</v>
      </c>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88"/>
      <c r="EK23" s="88"/>
      <c r="EL23" s="88"/>
      <c r="EM23" s="88"/>
    </row>
    <row r="24" spans="1:143" ht="12.75">
      <c r="A24" s="71" t="s">
        <v>39</v>
      </c>
      <c r="B24" s="88"/>
      <c r="C24" s="79">
        <f aca="true" t="shared" si="16" ref="C24:AH24">C$22-C$6</f>
        <v>2.3523117828694637</v>
      </c>
      <c r="D24" s="79">
        <f t="shared" si="16"/>
        <v>2.3218577308010193</v>
      </c>
      <c r="E24" s="79">
        <f t="shared" si="16"/>
        <v>2.375942883363056</v>
      </c>
      <c r="F24" s="79">
        <f t="shared" si="16"/>
        <v>2.463996714014069</v>
      </c>
      <c r="G24" s="79">
        <f t="shared" si="16"/>
        <v>2.427813742294264</v>
      </c>
      <c r="H24" s="79">
        <f t="shared" si="16"/>
        <v>2.4338486554331826</v>
      </c>
      <c r="I24" s="79">
        <f t="shared" si="16"/>
        <v>2.5291465394921477</v>
      </c>
      <c r="J24" s="79">
        <f t="shared" si="16"/>
        <v>2.505476716029971</v>
      </c>
      <c r="K24" s="79">
        <f t="shared" si="16"/>
        <v>2.3667878564320386</v>
      </c>
      <c r="L24" s="79">
        <f t="shared" si="16"/>
        <v>2.215322040878185</v>
      </c>
      <c r="M24" s="79">
        <f t="shared" si="16"/>
        <v>2.0097992071457433</v>
      </c>
      <c r="N24" s="79">
        <f t="shared" si="16"/>
        <v>1.7856131196400682</v>
      </c>
      <c r="O24" s="79">
        <f t="shared" si="16"/>
        <v>1.5036074715581051</v>
      </c>
      <c r="P24" s="79">
        <f t="shared" si="16"/>
        <v>1.1827074442758772</v>
      </c>
      <c r="Q24" s="79">
        <f t="shared" si="16"/>
        <v>0.8468254233569752</v>
      </c>
      <c r="R24" s="79">
        <f t="shared" si="16"/>
        <v>0.45004949304344777</v>
      </c>
      <c r="S24" s="79">
        <f t="shared" si="16"/>
        <v>0.07446390006474246</v>
      </c>
      <c r="T24" s="79">
        <f t="shared" si="16"/>
        <v>-0.2991135600299728</v>
      </c>
      <c r="U24" s="79">
        <f t="shared" si="16"/>
        <v>-0.6070585396900299</v>
      </c>
      <c r="V24" s="79">
        <f t="shared" si="16"/>
        <v>-0.8963399642363186</v>
      </c>
      <c r="W24" s="79">
        <f t="shared" si="16"/>
        <v>-1.2017789713321356</v>
      </c>
      <c r="X24" s="79">
        <f t="shared" si="16"/>
        <v>-1.485120270012228</v>
      </c>
      <c r="Y24" s="79">
        <f t="shared" si="16"/>
        <v>-1.799468878129332</v>
      </c>
      <c r="Z24" s="79">
        <f t="shared" si="16"/>
        <v>-2.0810053339080667</v>
      </c>
      <c r="AA24" s="79">
        <f t="shared" si="16"/>
        <v>-2.268873922968851</v>
      </c>
      <c r="AB24" s="79">
        <f t="shared" si="16"/>
        <v>-2.3702108162705926</v>
      </c>
      <c r="AC24" s="79">
        <f t="shared" si="16"/>
        <v>-2.377711874387984</v>
      </c>
      <c r="AD24" s="79">
        <f t="shared" si="16"/>
        <v>-2.2883277075648465</v>
      </c>
      <c r="AE24" s="79">
        <f t="shared" si="16"/>
        <v>-2.160808222162636</v>
      </c>
      <c r="AF24" s="79">
        <f t="shared" si="16"/>
        <v>-1.9681900516150392</v>
      </c>
      <c r="AG24" s="79">
        <f t="shared" si="16"/>
        <v>-1.7893327526263363</v>
      </c>
      <c r="AH24" s="79">
        <f t="shared" si="16"/>
        <v>-1.6229742270179628</v>
      </c>
      <c r="AI24" s="79">
        <f aca="true" t="shared" si="17" ref="AI24:BN24">AI$22-AI$6</f>
        <v>-1.473148612368206</v>
      </c>
      <c r="AJ24" s="79">
        <f t="shared" si="17"/>
        <v>-1.358177058679324</v>
      </c>
      <c r="AK24" s="79">
        <f t="shared" si="17"/>
        <v>-1.3050126008832237</v>
      </c>
      <c r="AL24" s="79">
        <f t="shared" si="17"/>
        <v>-1.2659721042721443</v>
      </c>
      <c r="AM24" s="79">
        <f t="shared" si="17"/>
        <v>-1.2564790764684801</v>
      </c>
      <c r="AN24" s="79">
        <f t="shared" si="17"/>
        <v>-1.294976202258681</v>
      </c>
      <c r="AO24" s="79">
        <f t="shared" si="17"/>
        <v>-1.3765840648113823</v>
      </c>
      <c r="AP24" s="79">
        <f t="shared" si="17"/>
        <v>-1.614945958752287</v>
      </c>
      <c r="AQ24" s="79">
        <f t="shared" si="17"/>
        <v>-1.96999458050216</v>
      </c>
      <c r="AR24" s="79">
        <f t="shared" si="17"/>
        <v>-2.5120016867881674</v>
      </c>
      <c r="AS24" s="79">
        <f t="shared" si="17"/>
        <v>-3.2023575103774817</v>
      </c>
      <c r="AT24" s="79">
        <f t="shared" si="17"/>
        <v>-3.853946637185345</v>
      </c>
      <c r="AU24" s="79">
        <f t="shared" si="17"/>
        <v>-4.542271477897927</v>
      </c>
      <c r="AV24" s="79">
        <f t="shared" si="17"/>
        <v>-5.227802547727919</v>
      </c>
      <c r="AW24" s="79">
        <f t="shared" si="17"/>
        <v>-5.972014826301944</v>
      </c>
      <c r="AX24" s="79">
        <f t="shared" si="17"/>
        <v>-6.712575516281618</v>
      </c>
      <c r="AY24" s="79">
        <f t="shared" si="17"/>
        <v>-7.385375238024466</v>
      </c>
      <c r="AZ24" s="79">
        <f t="shared" si="17"/>
        <v>-8.097936485510658</v>
      </c>
      <c r="BA24" s="79">
        <f t="shared" si="17"/>
        <v>-8.79042964437997</v>
      </c>
      <c r="BB24" s="79">
        <f t="shared" si="17"/>
        <v>-9.666550301562154</v>
      </c>
      <c r="BC24" s="79">
        <f t="shared" si="17"/>
        <v>-10.491583655100797</v>
      </c>
      <c r="BD24" s="79">
        <f t="shared" si="17"/>
        <v>-11.185860244643493</v>
      </c>
      <c r="BE24" s="79">
        <f t="shared" si="17"/>
        <v>-11.942081234263469</v>
      </c>
      <c r="BF24" s="79">
        <f t="shared" si="17"/>
        <v>-12.865932093522275</v>
      </c>
      <c r="BG24" s="79">
        <f t="shared" si="17"/>
        <v>-13.794565568464009</v>
      </c>
      <c r="BH24" s="79">
        <f t="shared" si="17"/>
        <v>-14.864195306493826</v>
      </c>
      <c r="BI24" s="79">
        <f t="shared" si="17"/>
        <v>-16.202017457540762</v>
      </c>
      <c r="BJ24" s="79">
        <f t="shared" si="17"/>
        <v>-17.780854213040584</v>
      </c>
      <c r="BK24" s="79">
        <f t="shared" si="17"/>
        <v>-19.306980559773564</v>
      </c>
      <c r="BL24" s="79">
        <f t="shared" si="17"/>
        <v>-20.914398618055316</v>
      </c>
      <c r="BM24" s="79">
        <f t="shared" si="17"/>
        <v>-22.405096039000796</v>
      </c>
      <c r="BN24" s="79">
        <f t="shared" si="17"/>
        <v>-23.729853555542178</v>
      </c>
      <c r="BO24" s="79">
        <f aca="true" t="shared" si="18" ref="BO24:CN24">BO$22-BO$6</f>
        <v>-25.037784100648707</v>
      </c>
      <c r="BP24" s="79">
        <f t="shared" si="18"/>
        <v>-26.32934676168668</v>
      </c>
      <c r="BQ24" s="79">
        <f t="shared" si="18"/>
        <v>-27.608803333831105</v>
      </c>
      <c r="BR24" s="79">
        <f t="shared" si="18"/>
        <v>-28.895854163786964</v>
      </c>
      <c r="BS24" s="79">
        <f t="shared" si="18"/>
        <v>-30.18841236832722</v>
      </c>
      <c r="BT24" s="79">
        <f t="shared" si="18"/>
        <v>-31.516962833797805</v>
      </c>
      <c r="BU24" s="79">
        <f t="shared" si="18"/>
        <v>-32.88393843252351</v>
      </c>
      <c r="BV24" s="79">
        <f t="shared" si="18"/>
        <v>-34.292894789600496</v>
      </c>
      <c r="BW24" s="79">
        <f t="shared" si="18"/>
        <v>-35.76051544496704</v>
      </c>
      <c r="BX24" s="79">
        <f t="shared" si="18"/>
        <v>-37.28182393521877</v>
      </c>
      <c r="BY24" s="79">
        <f t="shared" si="18"/>
        <v>-38.873125699357104</v>
      </c>
      <c r="BZ24" s="79">
        <f t="shared" si="18"/>
        <v>-40.51396779197228</v>
      </c>
      <c r="CA24" s="79">
        <f t="shared" si="18"/>
        <v>-42.22601026358973</v>
      </c>
      <c r="CB24" s="79">
        <f t="shared" si="18"/>
        <v>-43.981418659623614</v>
      </c>
      <c r="CC24" s="79">
        <f t="shared" si="18"/>
        <v>-45.81717418081752</v>
      </c>
      <c r="CD24" s="79">
        <f t="shared" si="18"/>
        <v>-47.65210263961393</v>
      </c>
      <c r="CE24" s="79">
        <f t="shared" si="18"/>
        <v>-49.543866788259834</v>
      </c>
      <c r="CF24" s="79">
        <f t="shared" si="18"/>
        <v>-51.467523694526335</v>
      </c>
      <c r="CG24" s="79">
        <f t="shared" si="18"/>
        <v>-53.37407172404579</v>
      </c>
      <c r="CH24" s="79">
        <f t="shared" si="18"/>
        <v>-55.29975227034288</v>
      </c>
      <c r="CI24" s="79">
        <f t="shared" si="18"/>
        <v>-57.226916458709866</v>
      </c>
      <c r="CJ24" s="79">
        <f t="shared" si="18"/>
        <v>-59.14816958509812</v>
      </c>
      <c r="CK24" s="79">
        <f t="shared" si="18"/>
        <v>-61.102373581522386</v>
      </c>
      <c r="CL24" s="79">
        <f t="shared" si="18"/>
        <v>-63.05675426881385</v>
      </c>
      <c r="CM24" s="79">
        <f t="shared" si="18"/>
        <v>-65.06656230041375</v>
      </c>
      <c r="CN24" s="79">
        <f t="shared" si="18"/>
        <v>-67.12848803917882</v>
      </c>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88"/>
      <c r="EK24" s="88"/>
      <c r="EL24" s="88"/>
      <c r="EM24" s="88"/>
    </row>
    <row r="25" spans="1:143" ht="12.75">
      <c r="A25" s="71"/>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88"/>
      <c r="EK25" s="88"/>
      <c r="EL25" s="88"/>
      <c r="EM25" s="88"/>
    </row>
    <row r="26" spans="1:143" ht="12.75">
      <c r="A26" s="72" t="s">
        <v>14</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85"/>
      <c r="EK26" s="85"/>
      <c r="EL26" s="85"/>
      <c r="EM26" s="85"/>
    </row>
    <row r="27" spans="1:143" ht="12.75">
      <c r="A27" s="71" t="s">
        <v>24</v>
      </c>
      <c r="B27" s="85"/>
      <c r="C27" s="89">
        <f>IF(C$2&lt;Input!$B$24,C$6,0)</f>
        <v>9.322</v>
      </c>
      <c r="D27" s="89">
        <f>IF(D$2&lt;Input!$B$24,D$6,0)</f>
        <v>9.884</v>
      </c>
      <c r="E27" s="89">
        <f>IF(E$2&lt;Input!$B$24,E$6,0)</f>
        <v>10.416</v>
      </c>
      <c r="F27" s="89">
        <f>IF(F$2&lt;Input!$B$24,F$6,0)</f>
        <v>10.944</v>
      </c>
      <c r="G27" s="89">
        <f>IF(G$2&lt;Input!$B$24,G$6,0)</f>
        <v>11.569</v>
      </c>
      <c r="H27" s="89">
        <f>IF(H$2&lt;Input!$B$24,H$6,0)</f>
        <v>12.260189640085498</v>
      </c>
      <c r="I27" s="89">
        <f>IF(I$2&lt;Input!$B$24,I$6,0)</f>
        <v>12.925492593982932</v>
      </c>
      <c r="J27" s="89">
        <f>IF(J$2&lt;Input!$B$24,J$6,0)</f>
        <v>0</v>
      </c>
      <c r="K27" s="89">
        <f>IF(K$2&lt;Input!$B$24,K$6,0)</f>
        <v>0</v>
      </c>
      <c r="L27" s="89">
        <f>IF(L$2&lt;Input!$B$24,L$6,0)</f>
        <v>0</v>
      </c>
      <c r="M27" s="89">
        <f>IF(M$2&lt;Input!$B$24,M$6,0)</f>
        <v>0</v>
      </c>
      <c r="N27" s="89">
        <f>IF(N$2&lt;Input!$B$24,N$6,0)</f>
        <v>0</v>
      </c>
      <c r="O27" s="89">
        <f>IF(O$2&lt;Input!$B$24,O$6,0)</f>
        <v>0</v>
      </c>
      <c r="P27" s="89">
        <f>IF(P$2&lt;Input!$B$24,P$6,0)</f>
        <v>0</v>
      </c>
      <c r="Q27" s="89">
        <f>IF(Q$2&lt;Input!$B$24,Q$6,0)</f>
        <v>0</v>
      </c>
      <c r="R27" s="89">
        <f>IF(R$2&lt;Input!$B$24,R$6,0)</f>
        <v>0</v>
      </c>
      <c r="S27" s="89">
        <f>IF(S$2&lt;Input!$B$24,S$6,0)</f>
        <v>0</v>
      </c>
      <c r="T27" s="89">
        <f>IF(T$2&lt;Input!$B$24,T$6,0)</f>
        <v>0</v>
      </c>
      <c r="U27" s="89">
        <f>IF(U$2&lt;Input!$B$24,U$6,0)</f>
        <v>0</v>
      </c>
      <c r="V27" s="89">
        <f>IF(V$2&lt;Input!$B$24,V$6,0)</f>
        <v>0</v>
      </c>
      <c r="W27" s="89">
        <f>IF(W$2&lt;Input!$B$24,W$6,0)</f>
        <v>0</v>
      </c>
      <c r="X27" s="89">
        <f>IF(X$2&lt;Input!$B$24,X$6,0)</f>
        <v>0</v>
      </c>
      <c r="Y27" s="89">
        <f>IF(Y$2&lt;Input!$B$24,Y$6,0)</f>
        <v>0</v>
      </c>
      <c r="Z27" s="89">
        <f>IF(Z$2&lt;Input!$B$24,Z$6,0)</f>
        <v>0</v>
      </c>
      <c r="AA27" s="89">
        <f>IF(AA$2&lt;Input!$B$24,AA$6,0)</f>
        <v>0</v>
      </c>
      <c r="AB27" s="89">
        <f>IF(AB$2&lt;Input!$B$24,AB$6,0)</f>
        <v>0</v>
      </c>
      <c r="AC27" s="89">
        <f>IF(AC$2&lt;Input!$B$24,AC$6,0)</f>
        <v>0</v>
      </c>
      <c r="AD27" s="89">
        <f>IF(AD$2&lt;Input!$B$24,AD$6,0)</f>
        <v>0</v>
      </c>
      <c r="AE27" s="89">
        <f>IF(AE$2&lt;Input!$B$24,AE$6,0)</f>
        <v>0</v>
      </c>
      <c r="AF27" s="89">
        <f>IF(AF$2&lt;Input!$B$24,AF$6,0)</f>
        <v>0</v>
      </c>
      <c r="AG27" s="89">
        <f>IF(AG$2&lt;Input!$B$24,AG$6,0)</f>
        <v>0</v>
      </c>
      <c r="AH27" s="89">
        <f>IF(AH$2&lt;Input!$B$24,AH$6,0)</f>
        <v>0</v>
      </c>
      <c r="AI27" s="89">
        <f>IF(AI$2&lt;Input!$B$24,AI$6,0)</f>
        <v>0</v>
      </c>
      <c r="AJ27" s="89">
        <f>IF(AJ$2&lt;Input!$B$24,AJ$6,0)</f>
        <v>0</v>
      </c>
      <c r="AK27" s="89">
        <f>IF(AK$2&lt;Input!$B$24,AK$6,0)</f>
        <v>0</v>
      </c>
      <c r="AL27" s="89">
        <f>IF(AL$2&lt;Input!$B$24,AL$6,0)</f>
        <v>0</v>
      </c>
      <c r="AM27" s="89">
        <f>IF(AM$2&lt;Input!$B$24,AM$6,0)</f>
        <v>0</v>
      </c>
      <c r="AN27" s="89">
        <f>IF(AN$2&lt;Input!$B$24,AN$6,0)</f>
        <v>0</v>
      </c>
      <c r="AO27" s="89">
        <f>IF(AO$2&lt;Input!$B$24,AO$6,0)</f>
        <v>0</v>
      </c>
      <c r="AP27" s="89">
        <f>IF(AP$2&lt;Input!$B$24,AP$6,0)</f>
        <v>0</v>
      </c>
      <c r="AQ27" s="89">
        <f>IF(AQ$2&lt;Input!$B$24,AQ$6,0)</f>
        <v>0</v>
      </c>
      <c r="AR27" s="89">
        <f>IF(AR$2&lt;Input!$B$24,AR$6,0)</f>
        <v>0</v>
      </c>
      <c r="AS27" s="89">
        <f>IF(AS$2&lt;Input!$B$24,AS$6,0)</f>
        <v>0</v>
      </c>
      <c r="AT27" s="89">
        <f>IF(AT$2&lt;Input!$B$24,AT$6,0)</f>
        <v>0</v>
      </c>
      <c r="AU27" s="89">
        <f>IF(AU$2&lt;Input!$B$24,AU$6,0)</f>
        <v>0</v>
      </c>
      <c r="AV27" s="89">
        <f>IF(AV$2&lt;Input!$B$24,AV$6,0)</f>
        <v>0</v>
      </c>
      <c r="AW27" s="89">
        <f>IF(AW$2&lt;Input!$B$24,AW$6,0)</f>
        <v>0</v>
      </c>
      <c r="AX27" s="89">
        <f>IF(AX$2&lt;Input!$B$24,AX$6,0)</f>
        <v>0</v>
      </c>
      <c r="AY27" s="89">
        <f>IF(AY$2&lt;Input!$B$24,AY$6,0)</f>
        <v>0</v>
      </c>
      <c r="AZ27" s="89">
        <f>IF(AZ$2&lt;Input!$B$24,AZ$6,0)</f>
        <v>0</v>
      </c>
      <c r="BA27" s="89">
        <f>IF(BA$2&lt;Input!$B$24,BA$6,0)</f>
        <v>0</v>
      </c>
      <c r="BB27" s="89">
        <f>IF(BB$2&lt;Input!$B$24,BB$6,0)</f>
        <v>0</v>
      </c>
      <c r="BC27" s="89">
        <f>IF(BC$2&lt;Input!$B$24,BC$6,0)</f>
        <v>0</v>
      </c>
      <c r="BD27" s="89">
        <f>IF(BD$2&lt;Input!$B$24,BD$6,0)</f>
        <v>0</v>
      </c>
      <c r="BE27" s="89">
        <f>IF(BE$2&lt;Input!$B$24,BE$6,0)</f>
        <v>0</v>
      </c>
      <c r="BF27" s="89">
        <f>IF(BF$2&lt;Input!$B$24,BF$6,0)</f>
        <v>0</v>
      </c>
      <c r="BG27" s="89">
        <f>IF(BG$2&lt;Input!$B$24,BG$6,0)</f>
        <v>0</v>
      </c>
      <c r="BH27" s="89">
        <f>IF(BH$2&lt;Input!$B$24,BH$6,0)</f>
        <v>0</v>
      </c>
      <c r="BI27" s="89">
        <f>IF(BI$2&lt;Input!$B$24,BI$6,0)</f>
        <v>0</v>
      </c>
      <c r="BJ27" s="89">
        <f>IF(BJ$2&lt;Input!$B$24,BJ$6,0)</f>
        <v>0</v>
      </c>
      <c r="BK27" s="89">
        <f>IF(BK$2&lt;Input!$B$24,BK$6,0)</f>
        <v>0</v>
      </c>
      <c r="BL27" s="89">
        <f>IF(BL$2&lt;Input!$B$24,BL$6,0)</f>
        <v>0</v>
      </c>
      <c r="BM27" s="89">
        <f>IF(BM$2&lt;Input!$B$24,BM$6,0)</f>
        <v>0</v>
      </c>
      <c r="BN27" s="89">
        <f>IF(BN$2&lt;Input!$B$24,BN$6,0)</f>
        <v>0</v>
      </c>
      <c r="BO27" s="89">
        <f>IF(BO$2&lt;Input!$B$24,BO$6,0)</f>
        <v>0</v>
      </c>
      <c r="BP27" s="89">
        <f>IF(BP$2&lt;Input!$B$24,BP$6,0)</f>
        <v>0</v>
      </c>
      <c r="BQ27" s="89">
        <f>IF(BQ$2&lt;Input!$B$24,BQ$6,0)</f>
        <v>0</v>
      </c>
      <c r="BR27" s="89">
        <f>IF(BR$2&lt;Input!$B$24,BR$6,0)</f>
        <v>0</v>
      </c>
      <c r="BS27" s="89">
        <f>IF(BS$2&lt;Input!$B$24,BS$6,0)</f>
        <v>0</v>
      </c>
      <c r="BT27" s="89">
        <f>IF(BT$2&lt;Input!$B$24,BT$6,0)</f>
        <v>0</v>
      </c>
      <c r="BU27" s="89">
        <f>IF(BU$2&lt;Input!$B$24,BU$6,0)</f>
        <v>0</v>
      </c>
      <c r="BV27" s="89">
        <f>IF(BV$2&lt;Input!$B$24,BV$6,0)</f>
        <v>0</v>
      </c>
      <c r="BW27" s="89">
        <f>IF(BW$2&lt;Input!$B$24,BW$6,0)</f>
        <v>0</v>
      </c>
      <c r="BX27" s="89">
        <f>IF(BX$2&lt;Input!$B$24,BX$6,0)</f>
        <v>0</v>
      </c>
      <c r="BY27" s="89">
        <f>IF(BY$2&lt;Input!$B$24,BY$6,0)</f>
        <v>0</v>
      </c>
      <c r="BZ27" s="89">
        <f>IF(BZ$2&lt;Input!$B$24,BZ$6,0)</f>
        <v>0</v>
      </c>
      <c r="CA27" s="89">
        <f>IF(CA$2&lt;Input!$B$24,CA$6,0)</f>
        <v>0</v>
      </c>
      <c r="CB27" s="89">
        <f>IF(CB$2&lt;Input!$B$24,CB$6,0)</f>
        <v>0</v>
      </c>
      <c r="CC27" s="89">
        <f>IF(CC$2&lt;Input!$B$24,CC$6,0)</f>
        <v>0</v>
      </c>
      <c r="CD27" s="89">
        <f>IF(CD$2&lt;Input!$B$24,CD$6,0)</f>
        <v>0</v>
      </c>
      <c r="CE27" s="89">
        <f>IF(CE$2&lt;Input!$B$24,CE$6,0)</f>
        <v>0</v>
      </c>
      <c r="CF27" s="89">
        <f>IF(CF$2&lt;Input!$B$24,CF$6,0)</f>
        <v>0</v>
      </c>
      <c r="CG27" s="89">
        <f>IF(CG$2&lt;Input!$B$24,CG$6,0)</f>
        <v>0</v>
      </c>
      <c r="CH27" s="89">
        <f>IF(CH$2&lt;Input!$B$24,CH$6,0)</f>
        <v>0</v>
      </c>
      <c r="CI27" s="89">
        <f>IF(CI$2&lt;Input!$B$24,CI$6,0)</f>
        <v>0</v>
      </c>
      <c r="CJ27" s="89">
        <f>IF(CJ$2&lt;Input!$B$24,CJ$6,0)</f>
        <v>0</v>
      </c>
      <c r="CK27" s="89">
        <f>IF(CK$2&lt;Input!$B$24,CK$6,0)</f>
        <v>0</v>
      </c>
      <c r="CL27" s="89">
        <f>IF(CL$2&lt;Input!$B$24,CL$6,0)</f>
        <v>0</v>
      </c>
      <c r="CM27" s="89">
        <f>IF(CM$2&lt;Input!$B$24,CM$6,0)</f>
        <v>0</v>
      </c>
      <c r="CN27" s="89">
        <f>IF(CN$2&lt;Input!$B$24,CN$6,0)</f>
        <v>0</v>
      </c>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85"/>
      <c r="EK27" s="85"/>
      <c r="EL27" s="85"/>
      <c r="EM27" s="85"/>
    </row>
    <row r="28" spans="1:143" ht="12.75">
      <c r="A28" s="71" t="s">
        <v>25</v>
      </c>
      <c r="B28" s="85"/>
      <c r="C28" s="89">
        <f aca="true" t="shared" si="19" ref="C28:AH28">C$6+MIN(C$9,C$14)</f>
        <v>9.322</v>
      </c>
      <c r="D28" s="89">
        <f t="shared" si="19"/>
        <v>9.884</v>
      </c>
      <c r="E28" s="89">
        <f t="shared" si="19"/>
        <v>10.416</v>
      </c>
      <c r="F28" s="89">
        <f t="shared" si="19"/>
        <v>10.944</v>
      </c>
      <c r="G28" s="89">
        <f t="shared" si="19"/>
        <v>11.569</v>
      </c>
      <c r="H28" s="89">
        <f t="shared" si="19"/>
        <v>12.260189640085498</v>
      </c>
      <c r="I28" s="89">
        <f t="shared" si="19"/>
        <v>296.8807732725533</v>
      </c>
      <c r="J28" s="89">
        <f t="shared" si="19"/>
        <v>310.2905854779234</v>
      </c>
      <c r="K28" s="89">
        <f t="shared" si="19"/>
        <v>324.2218854792769</v>
      </c>
      <c r="L28" s="89">
        <f t="shared" si="19"/>
        <v>338.7563088565664</v>
      </c>
      <c r="M28" s="89">
        <f t="shared" si="19"/>
        <v>353.79816241485963</v>
      </c>
      <c r="N28" s="89">
        <f t="shared" si="19"/>
        <v>369.4478304708407</v>
      </c>
      <c r="O28" s="89">
        <f t="shared" si="19"/>
        <v>385.5667456438617</v>
      </c>
      <c r="P28" s="89">
        <f t="shared" si="19"/>
        <v>402.14307103522134</v>
      </c>
      <c r="Q28" s="89">
        <f t="shared" si="19"/>
        <v>419.21084999595246</v>
      </c>
      <c r="R28" s="89">
        <f t="shared" si="19"/>
        <v>436.8675522270622</v>
      </c>
      <c r="S28" s="89">
        <f t="shared" si="19"/>
        <v>455.0802375924988</v>
      </c>
      <c r="T28" s="89">
        <f t="shared" si="19"/>
        <v>473.9505763520153</v>
      </c>
      <c r="U28" s="89">
        <f t="shared" si="19"/>
        <v>493.52145764791015</v>
      </c>
      <c r="V28" s="89">
        <f t="shared" si="19"/>
        <v>513.7918916013991</v>
      </c>
      <c r="W28" s="89">
        <f t="shared" si="19"/>
        <v>534.8456310747214</v>
      </c>
      <c r="X28" s="89">
        <f t="shared" si="19"/>
        <v>556.6511632489984</v>
      </c>
      <c r="Y28" s="89">
        <f t="shared" si="19"/>
        <v>579.2710792173729</v>
      </c>
      <c r="Z28" s="89">
        <f t="shared" si="19"/>
        <v>602.761955642035</v>
      </c>
      <c r="AA28" s="89">
        <f t="shared" si="19"/>
        <v>627.1727086635644</v>
      </c>
      <c r="AB28" s="89">
        <f t="shared" si="19"/>
        <v>652.5991323143878</v>
      </c>
      <c r="AC28" s="89">
        <f t="shared" si="19"/>
        <v>679.1469029631594</v>
      </c>
      <c r="AD28" s="89">
        <f t="shared" si="19"/>
        <v>706.7906111184435</v>
      </c>
      <c r="AE28" s="89">
        <f t="shared" si="19"/>
        <v>735.6046539189739</v>
      </c>
      <c r="AF28" s="89">
        <f t="shared" si="19"/>
        <v>765.6370126539454</v>
      </c>
      <c r="AG28" s="89">
        <f t="shared" si="19"/>
        <v>796.8756053731342</v>
      </c>
      <c r="AH28" s="89">
        <f t="shared" si="19"/>
        <v>829.357579808478</v>
      </c>
      <c r="AI28" s="89">
        <f aca="true" t="shared" si="20" ref="AI28:BN28">AI$6+MIN(AI$9,AI$14)</f>
        <v>863.0043494640374</v>
      </c>
      <c r="AJ28" s="89">
        <f t="shared" si="20"/>
        <v>897.8786493533746</v>
      </c>
      <c r="AK28" s="89">
        <f t="shared" si="20"/>
        <v>933.9856195793418</v>
      </c>
      <c r="AL28" s="89">
        <f t="shared" si="20"/>
        <v>971.2867024094551</v>
      </c>
      <c r="AM28" s="89">
        <f t="shared" si="20"/>
        <v>1009.8478059915853</v>
      </c>
      <c r="AN28" s="94">
        <f t="shared" si="20"/>
        <v>1049.6678407698967</v>
      </c>
      <c r="AO28" s="94">
        <f t="shared" si="20"/>
        <v>1090.7718916801055</v>
      </c>
      <c r="AP28" s="94">
        <f t="shared" si="20"/>
        <v>1133.1703530899802</v>
      </c>
      <c r="AQ28" s="94">
        <f t="shared" si="20"/>
        <v>1177.0460570482387</v>
      </c>
      <c r="AR28" s="94">
        <f t="shared" si="20"/>
        <v>1222.3202730788457</v>
      </c>
      <c r="AS28" s="94">
        <f t="shared" si="20"/>
        <v>1269.0503934090516</v>
      </c>
      <c r="AT28" s="94">
        <f t="shared" si="20"/>
        <v>1317.3095646250797</v>
      </c>
      <c r="AU28" s="94">
        <f t="shared" si="20"/>
        <v>1367.2938819012775</v>
      </c>
      <c r="AV28" s="94">
        <f t="shared" si="20"/>
        <v>1418.9876800212314</v>
      </c>
      <c r="AW28" s="94">
        <f t="shared" si="20"/>
        <v>1472.6272890551552</v>
      </c>
      <c r="AX28" s="94">
        <f t="shared" si="20"/>
        <v>1528.1414735604922</v>
      </c>
      <c r="AY28" s="94">
        <f t="shared" si="20"/>
        <v>1585.8410616553927</v>
      </c>
      <c r="AZ28" s="94">
        <f t="shared" si="20"/>
        <v>1645.6801251092409</v>
      </c>
      <c r="BA28" s="94">
        <f t="shared" si="20"/>
        <v>1707.8348267866802</v>
      </c>
      <c r="BB28" s="94">
        <f t="shared" si="20"/>
        <v>1772.268202802698</v>
      </c>
      <c r="BC28" s="94">
        <f t="shared" si="20"/>
        <v>1839.188848785278</v>
      </c>
      <c r="BD28" s="94">
        <f t="shared" si="20"/>
        <v>1908.6027756663414</v>
      </c>
      <c r="BE28" s="94">
        <f t="shared" si="20"/>
        <v>1980.601811170456</v>
      </c>
      <c r="BF28" s="94">
        <f t="shared" si="20"/>
        <v>2055.22587720437</v>
      </c>
      <c r="BG28" s="94">
        <f t="shared" si="20"/>
        <v>2132.5931902889047</v>
      </c>
      <c r="BH28" s="94">
        <f t="shared" si="20"/>
        <v>2212.730032156816</v>
      </c>
      <c r="BI28" s="94">
        <f t="shared" si="20"/>
        <v>2295.6627527551973</v>
      </c>
      <c r="BJ28" s="94">
        <f t="shared" si="20"/>
        <v>2381.488721945524</v>
      </c>
      <c r="BK28" s="94">
        <f t="shared" si="20"/>
        <v>2470.1409948785217</v>
      </c>
      <c r="BL28" s="94">
        <f t="shared" si="20"/>
        <v>2561.872892699637</v>
      </c>
      <c r="BM28" s="94">
        <f t="shared" si="20"/>
        <v>2656.846509891192</v>
      </c>
      <c r="BN28" s="94">
        <f t="shared" si="20"/>
        <v>2755.227601071448</v>
      </c>
      <c r="BO28" s="94">
        <f aca="true" t="shared" si="21" ref="BO28:CN28">BO$6+MIN(BO$9,BO$14)</f>
        <v>2857.109502602268</v>
      </c>
      <c r="BP28" s="94">
        <f t="shared" si="21"/>
        <v>2962.759690004455</v>
      </c>
      <c r="BQ28" s="94">
        <f t="shared" si="21"/>
        <v>3072.3804992309865</v>
      </c>
      <c r="BR28" s="94">
        <f t="shared" si="21"/>
        <v>3185.9741989166087</v>
      </c>
      <c r="BS28" s="94">
        <f t="shared" si="21"/>
        <v>3303.6916866161446</v>
      </c>
      <c r="BT28" s="94">
        <f t="shared" si="21"/>
        <v>3425.6302822431544</v>
      </c>
      <c r="BU28" s="94">
        <f t="shared" si="21"/>
        <v>3551.9267525149417</v>
      </c>
      <c r="BV28" s="94">
        <f t="shared" si="21"/>
        <v>3682.732076372745</v>
      </c>
      <c r="BW28" s="94">
        <f t="shared" si="21"/>
        <v>3818.2244390661517</v>
      </c>
      <c r="BX28" s="94">
        <f t="shared" si="21"/>
        <v>3958.578914186788</v>
      </c>
      <c r="BY28" s="94">
        <f t="shared" si="21"/>
        <v>4104.0252243084105</v>
      </c>
      <c r="BZ28" s="94">
        <f t="shared" si="21"/>
        <v>4254.8072983254415</v>
      </c>
      <c r="CA28" s="94">
        <f t="shared" si="21"/>
        <v>4410.929793056773</v>
      </c>
      <c r="CB28" s="94">
        <f t="shared" si="21"/>
        <v>4572.79900235302</v>
      </c>
      <c r="CC28" s="94">
        <f t="shared" si="21"/>
        <v>4740.436148084273</v>
      </c>
      <c r="CD28" s="94">
        <f t="shared" si="21"/>
        <v>4914.464441922299</v>
      </c>
      <c r="CE28" s="94">
        <f t="shared" si="21"/>
        <v>5094.725982160051</v>
      </c>
      <c r="CF28" s="94">
        <f t="shared" si="21"/>
        <v>5281.680902049202</v>
      </c>
      <c r="CG28" s="94">
        <f t="shared" si="21"/>
        <v>5475.674321058954</v>
      </c>
      <c r="CH28" s="94">
        <f t="shared" si="21"/>
        <v>5676.733574651349</v>
      </c>
      <c r="CI28" s="94">
        <f t="shared" si="21"/>
        <v>5885.349112761568</v>
      </c>
      <c r="CJ28" s="94">
        <f t="shared" si="21"/>
        <v>6101.810390504542</v>
      </c>
      <c r="CK28" s="94">
        <f t="shared" si="21"/>
        <v>6326.058198178618</v>
      </c>
      <c r="CL28" s="94">
        <f t="shared" si="21"/>
        <v>6558.8325918915025</v>
      </c>
      <c r="CM28" s="94">
        <f t="shared" si="21"/>
        <v>6800.100153970536</v>
      </c>
      <c r="CN28" s="94">
        <f t="shared" si="21"/>
        <v>7050.268249320284</v>
      </c>
      <c r="CO28" s="94"/>
      <c r="CP28" s="94"/>
      <c r="CQ28" s="94"/>
      <c r="CR28" s="94"/>
      <c r="CS28" s="94"/>
      <c r="CT28" s="94"/>
      <c r="CU28" s="94"/>
      <c r="CV28" s="94"/>
      <c r="CW28" s="94"/>
      <c r="CX28" s="94"/>
      <c r="CY28" s="94"/>
      <c r="CZ28" s="94"/>
      <c r="DA28" s="94"/>
      <c r="DB28" s="94"/>
      <c r="DC28" s="94"/>
      <c r="DD28" s="94"/>
      <c r="DE28" s="94"/>
      <c r="DF28" s="94"/>
      <c r="DG28" s="94"/>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85"/>
      <c r="EK28" s="85"/>
      <c r="EL28" s="85"/>
      <c r="EM28" s="85"/>
    </row>
    <row r="29" spans="1:143" ht="12.75">
      <c r="A29" s="71"/>
      <c r="B29" s="85"/>
      <c r="C29" s="85"/>
      <c r="D29" s="79"/>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85"/>
      <c r="EK29" s="85"/>
      <c r="EL29" s="85"/>
      <c r="EM29" s="85"/>
    </row>
    <row r="30" spans="1:143" ht="12.75">
      <c r="A30" s="72" t="s">
        <v>15</v>
      </c>
      <c r="B30" s="71"/>
      <c r="C30" s="85"/>
      <c r="D30" s="79"/>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1"/>
      <c r="EK30" s="71"/>
      <c r="EL30" s="71"/>
      <c r="EM30" s="71"/>
    </row>
    <row r="31" spans="1:143" ht="12.75">
      <c r="A31" s="71" t="s">
        <v>22</v>
      </c>
      <c r="B31" s="71"/>
      <c r="C31" s="79">
        <f>IF(ISBLANK(Input!E$28),MIN(MAX(C$22,C$27),C$28),C$6+C$9)</f>
        <v>9.322</v>
      </c>
      <c r="D31" s="79">
        <f>IF(ISBLANK(Input!F$28),MIN(MAX(D$22,D$27),D$28),D$6+D$9)</f>
        <v>9.884</v>
      </c>
      <c r="E31" s="79">
        <f>IF(ISBLANK(Input!G$28),MIN(MAX(E$22,E$27),E$28),E$6+E$9)</f>
        <v>10.416</v>
      </c>
      <c r="F31" s="79">
        <f>IF(ISBLANK(Input!H$28),MIN(MAX(F$22,F$27),F$28),F$6+F$9)</f>
        <v>10.944</v>
      </c>
      <c r="G31" s="79">
        <f>IF(ISBLANK(Input!I$28),MIN(MAX(G$22,G$27),G$28),G$6+G$9)</f>
        <v>11.569</v>
      </c>
      <c r="H31" s="79">
        <f>IF(ISBLANK(Input!J$28),MIN(MAX(H$22,H$27),H$28),H$6+H$9)</f>
        <v>12.260189640085498</v>
      </c>
      <c r="I31" s="79">
        <f>IF(ISBLANK(Input!K$28),MIN(MAX(I$22,I$27),I$28),I$6+I$9)</f>
        <v>15.45463913347508</v>
      </c>
      <c r="J31" s="79">
        <f>IF(ISBLANK(Input!L$28),MIN(MAX(J$22,J$27),J$28),J$6+J$9)</f>
        <v>16.223159339084727</v>
      </c>
      <c r="K31" s="79">
        <f>IF(ISBLANK(Input!M$28),MIN(MAX(K$22,K$27),K$28),K$6+K$9)</f>
        <v>17.033428213629076</v>
      </c>
      <c r="L31" s="79">
        <f>IF(ISBLANK(Input!N$28),MIN(MAX(L$22,L$27),L$28),L$6+L$9)</f>
        <v>17.88385802757691</v>
      </c>
      <c r="M31" s="79">
        <f>IF(ISBLANK(Input!O$28),MIN(MAX(M$22,M$27),M$28),M$6+M$9)</f>
        <v>18.770024005375205</v>
      </c>
      <c r="N31" s="79">
        <f>IF(ISBLANK(Input!P$28),MIN(MAX(N$22,N$27),N$28),N$6+N$9)</f>
        <v>19.69756313828527</v>
      </c>
      <c r="O31" s="79">
        <f>IF(ISBLANK(Input!Q$28),MIN(MAX(O$22,O$27),O$28),O$6+O$9)</f>
        <v>20.660199380575893</v>
      </c>
      <c r="P31" s="79">
        <f>IF(ISBLANK(Input!R$28),MIN(MAX(P$22,P$27),P$28),P$6+P$9)</f>
        <v>21.65749198344758</v>
      </c>
      <c r="Q31" s="79">
        <f>IF(ISBLANK(Input!S$28),MIN(MAX(Q$22,Q$27),Q$28),Q$6+Q$9)</f>
        <v>22.69115953845545</v>
      </c>
      <c r="R31" s="79">
        <f>IF(ISBLANK(Input!T$28),MIN(MAX(R$22,R$27),R$28),R$6+R$9)</f>
        <v>23.687405483641978</v>
      </c>
      <c r="S31" s="79">
        <f>IF(ISBLANK(Input!U$28),MIN(MAX(S$22,S$27),S$28),S$6+S$9)</f>
        <v>24.714973237667884</v>
      </c>
      <c r="T31" s="79">
        <f>IF(ISBLANK(Input!V$28),MIN(MAX(T$22,T$27),T$28),T$6+T$9)</f>
        <v>25.77907568213792</v>
      </c>
      <c r="U31" s="79">
        <f>IF(ISBLANK(Input!W$28),MIN(MAX(U$22,U$27),U$28),U$6+U$9)</f>
        <v>26.94594163171106</v>
      </c>
      <c r="V31" s="79">
        <f>IF(ISBLANK(Input!X$28),MIN(MAX(V$22,V$27),V$28),V$6+V$9)</f>
        <v>28.194004863761347</v>
      </c>
      <c r="W31" s="79">
        <f>IF(ISBLANK(Input!Y$28),MIN(MAX(W$22,W$27),W$28),W$6+W$9)</f>
        <v>29.499329102498987</v>
      </c>
      <c r="X31" s="79">
        <f>IF(ISBLANK(Input!Z$28),MIN(MAX(X$22,X$27),X$28),X$6+X$9)</f>
        <v>30.860638201414847</v>
      </c>
      <c r="Y31" s="79">
        <f>IF(ISBLANK(Input!AA$28),MIN(MAX(Y$22,Y$27),Y$28),Y$6+Y$9)</f>
        <v>32.28224850028993</v>
      </c>
      <c r="Z31" s="79">
        <f>IF(ISBLANK(Input!AB$28),MIN(MAX(Z$22,Z$27),Z$28),Z$6+Z$9)</f>
        <v>33.767566601358496</v>
      </c>
      <c r="AA31" s="79">
        <f>IF(ISBLANK(Input!AC$28),MIN(MAX(AA$22,AA$27),AA$28),AA$6+AA$9)</f>
        <v>35.31947917289805</v>
      </c>
      <c r="AB31" s="79">
        <f>IF(ISBLANK(Input!AD$28),MIN(MAX(AB$22,AB$27),AB$28),AB$6+AB$9)</f>
        <v>36.94402519957392</v>
      </c>
      <c r="AC31" s="79">
        <f>IF(ISBLANK(Input!AE$28),MIN(MAX(AC$22,AC$27),AC$28),AC$6+AC$9)</f>
        <v>38.647905720453245</v>
      </c>
      <c r="AD31" s="79">
        <f>IF(ISBLANK(Input!AF$28),MIN(MAX(AD$22,AD$27),AD$28),AD$6+AD$9)</f>
        <v>40.43050277508967</v>
      </c>
      <c r="AE31" s="79">
        <f>IF(ISBLANK(Input!AG$28),MIN(MAX(AE$22,AE$27),AE$28),AE$6+AE$9)</f>
        <v>42.2968769680859</v>
      </c>
      <c r="AF31" s="79">
        <f>IF(ISBLANK(Input!AH$28),MIN(MAX(AF$22,AF$27),AF$28),AF$6+AF$9)</f>
        <v>44.250718600249385</v>
      </c>
      <c r="AG31" s="79">
        <f>IF(ISBLANK(Input!AI$28),MIN(MAX(AG$22,AG$27),AG$28),AG$6+AG$9)</f>
        <v>46.292295280673635</v>
      </c>
      <c r="AH31" s="79">
        <f>IF(ISBLANK(Input!AJ$28),MIN(MAX(AH$22,AH$27),AH$28),AH$6+AH$9)</f>
        <v>48.424776543338766</v>
      </c>
      <c r="AI31" s="79">
        <f>IF(ISBLANK(Input!AK$28),MIN(MAX(AI$22,AI$27),AI$28),AI$6+AI$9)</f>
        <v>50.644597580169105</v>
      </c>
      <c r="AJ31" s="79">
        <f>IF(ISBLANK(Input!AL$28),MIN(MAX(AJ$22,AJ$27),AJ$28),AJ$6+AJ$9)</f>
        <v>52.95644255650724</v>
      </c>
      <c r="AK31" s="79">
        <f>IF(ISBLANK(Input!AM$28),MIN(MAX(AK$22,AK$27),AK$28),AK$6+AK$9)</f>
        <v>55.36165658716089</v>
      </c>
      <c r="AL31" s="79">
        <f>IF(ISBLANK(Input!AN$28),MIN(MAX(AL$22,AL$27),AL$28),AL$6+AL$9)</f>
        <v>57.85903992330773</v>
      </c>
      <c r="AM31" s="79">
        <f>IF(ISBLANK(Input!AO$28),MIN(MAX(AM$22,AM$27),AM$28),AM$6+AM$9)</f>
        <v>60.453509107711874</v>
      </c>
      <c r="AN31" s="79">
        <f>IF(ISBLANK(Input!AP$28),MIN(MAX(AN$22,AN$27),AN$28),AN$6+AN$9)</f>
        <v>63.1460672513975</v>
      </c>
      <c r="AO31" s="79">
        <f>IF(ISBLANK(Input!AQ$28),MIN(MAX(AO$22,AO$27),AO$28),AO$6+AO$9)</f>
        <v>65.93925993394168</v>
      </c>
      <c r="AP31" s="79">
        <f>IF(ISBLANK(Input!AR$28),MIN(MAX(AP$22,AP$27),AP$28),AP$6+AP$9)</f>
        <v>68.83483491090354</v>
      </c>
      <c r="AQ31" s="79">
        <f>IF(ISBLANK(Input!AS$28),MIN(MAX(AQ$22,AQ$27),AQ$28),AQ$6+AQ$9)</f>
        <v>71.84476906874697</v>
      </c>
      <c r="AR31" s="79">
        <f>IF(ISBLANK(Input!AT$28),MIN(MAX(AR$22,AR$27),AR$28),AR$6+AR$9)</f>
        <v>74.96543101546632</v>
      </c>
      <c r="AS31" s="79">
        <f>IF(ISBLANK(Input!AU$28),MIN(MAX(AS$22,AS$27),AS$28),AS$6+AS$9)</f>
        <v>78.20138492912403</v>
      </c>
      <c r="AT31" s="79">
        <f>IF(ISBLANK(Input!AV$28),MIN(MAX(AT$22,AT$27),AT$28),AT$6+AT$9)</f>
        <v>81.55803979733224</v>
      </c>
      <c r="AU31" s="79">
        <f>IF(ISBLANK(Input!AW$28),MIN(MAX(AU$22,AU$27),AU$28),AU$6+AU$9)</f>
        <v>85.04868297251043</v>
      </c>
      <c r="AV31" s="79">
        <f>IF(ISBLANK(Input!AX$28),MIN(MAX(AV$22,AV$27),AV$28),AV$6+AV$9)</f>
        <v>88.67346109781826</v>
      </c>
      <c r="AW31" s="79">
        <f>IF(ISBLANK(Input!AY$28),MIN(MAX(AW$22,AW$27),AW$28),AW$6+AW$9)</f>
        <v>92.44833732131741</v>
      </c>
      <c r="AX31" s="79">
        <f>IF(ISBLANK(Input!AZ$28),MIN(MAX(AX$22,AX$27),AX$28),AX$6+AX$9)</f>
        <v>96.37019486494303</v>
      </c>
      <c r="AY31" s="79">
        <f>IF(ISBLANK(Input!BA$28),MIN(MAX(AY$22,AY$27),AY$28),AY$6+AY$9)</f>
        <v>100.45997291103092</v>
      </c>
      <c r="AZ31" s="79">
        <f>IF(ISBLANK(Input!BB$28),MIN(MAX(AZ$22,AZ$27),AZ$28),AZ$6+AZ$9)</f>
        <v>104.71634686547101</v>
      </c>
      <c r="BA31" s="79">
        <f>IF(ISBLANK(Input!BC$28),MIN(MAX(BA$22,BA$27),BA$28),BA$6+BA$9)</f>
        <v>109.15220642436655</v>
      </c>
      <c r="BB31" s="79">
        <f>IF(ISBLANK(Input!BD$28),MIN(MAX(BB$22,BB$27),BB$28),BB$6+BB$9)</f>
        <v>113.76695000066682</v>
      </c>
      <c r="BC31" s="79">
        <f>IF(ISBLANK(Input!BE$28),MIN(MAX(BC$22,BC$27),BC$28),BC$6+BC$9)</f>
        <v>118.57586772006293</v>
      </c>
      <c r="BD31" s="79">
        <f>IF(ISBLANK(Input!BF$28),MIN(MAX(BD$22,BD$27),BD$28),BD$6+BD$9)</f>
        <v>123.58122113035981</v>
      </c>
      <c r="BE31" s="79">
        <f>IF(ISBLANK(Input!BG$28),MIN(MAX(BE$22,BE$27),BE$28),BE$6+BE$9)</f>
        <v>128.79085927985076</v>
      </c>
      <c r="BF31" s="79">
        <f>IF(ISBLANK(Input!BH$28),MIN(MAX(BF$22,BF$27),BF$28),BF$6+BF$9)</f>
        <v>134.20940058148403</v>
      </c>
      <c r="BG31" s="79">
        <f>IF(ISBLANK(Input!BI$28),MIN(MAX(BG$22,BG$27),BG$28),BG$6+BG$9)</f>
        <v>139.84633872698888</v>
      </c>
      <c r="BH31" s="79">
        <f>IF(ISBLANK(Input!BJ$28),MIN(MAX(BH$22,BH$27),BH$28),BH$6+BH$9)</f>
        <v>145.70559534357764</v>
      </c>
      <c r="BI31" s="79">
        <f>IF(ISBLANK(Input!BK$28),MIN(MAX(BI$22,BI$27),BI$28),BI$6+BI$9)</f>
        <v>151.79078906044998</v>
      </c>
      <c r="BJ31" s="79">
        <f>IF(ISBLANK(Input!BL$28),MIN(MAX(BJ$22,BJ$27),BJ$28),BJ$6+BJ$9)</f>
        <v>158.1106900781208</v>
      </c>
      <c r="BK31" s="79">
        <f>IF(ISBLANK(Input!BM$28),MIN(MAX(BK$22,BK$27),BK$28),BK$6+BK$9)</f>
        <v>164.6629998581829</v>
      </c>
      <c r="BL31" s="79">
        <f>IF(ISBLANK(Input!BN$28),MIN(MAX(BL$22,BL$27),BL$28),BL$6+BL$9)</f>
        <v>171.46674590173484</v>
      </c>
      <c r="BM31" s="79">
        <f>IF(ISBLANK(Input!BO$28),MIN(MAX(BM$22,BM$27),BM$28),BM$6+BM$9)</f>
        <v>178.53514259072966</v>
      </c>
      <c r="BN31" s="79">
        <f>IF(ISBLANK(Input!BP$28),MIN(MAX(BN$22,BN$27),BN$28),BN$6+BN$9)</f>
        <v>185.8818314665244</v>
      </c>
      <c r="BO31" s="79">
        <f>IF(ISBLANK(Input!BQ$28),MIN(MAX(BO$22,BO$27),BO$28),BO$6+BO$9)</f>
        <v>193.51571733085834</v>
      </c>
      <c r="BP31" s="79">
        <f>IF(ISBLANK(Input!BR$28),MIN(MAX(BP$22,BP$27),BP$28),BP$6+BP$9)</f>
        <v>201.45758980141687</v>
      </c>
      <c r="BQ31" s="79">
        <f>IF(ISBLANK(Input!BS$28),MIN(MAX(BQ$22,BQ$27),BQ$28),BQ$6+BQ$9)</f>
        <v>209.72404906140113</v>
      </c>
      <c r="BR31" s="79">
        <f>IF(ISBLANK(Input!BT$28),MIN(MAX(BR$22,BR$27),BR$28),BR$6+BR$9)</f>
        <v>218.31826997617077</v>
      </c>
      <c r="BS31" s="79">
        <f>IF(ISBLANK(Input!BU$28),MIN(MAX(BS$22,BS$27),BS$28),BS$6+BS$9)</f>
        <v>227.2535703885325</v>
      </c>
      <c r="BT31" s="79">
        <f>IF(ISBLANK(Input!BV$28),MIN(MAX(BT$22,BT$27),BT$28),BT$6+BT$9)</f>
        <v>236.5397230990197</v>
      </c>
      <c r="BU31" s="79">
        <f>IF(ISBLANK(Input!BW$28),MIN(MAX(BU$22,BU$27),BU$28),BU$6+BU$9)</f>
        <v>246.1893834138677</v>
      </c>
      <c r="BV31" s="79">
        <f>IF(ISBLANK(Input!BX$28),MIN(MAX(BV$22,BV$27),BV$28),BV$6+BV$9)</f>
        <v>256.2162717260335</v>
      </c>
      <c r="BW31" s="79">
        <f>IF(ISBLANK(Input!BY$28),MIN(MAX(BW$22,BW$27),BW$28),BW$6+BW$9)</f>
        <v>266.63617547562853</v>
      </c>
      <c r="BX31" s="79">
        <f>IF(ISBLANK(Input!BZ$28),MIN(MAX(BX$22,BX$27),BX$28),BX$6+BX$9)</f>
        <v>277.46485275143345</v>
      </c>
      <c r="BY31" s="79">
        <f>IF(ISBLANK(Input!CA$28),MIN(MAX(BY$22,BY$27),BY$28),BY$6+BY$9)</f>
        <v>288.72203662008855</v>
      </c>
      <c r="BZ31" s="79">
        <f>IF(ISBLANK(Input!CB$28),MIN(MAX(BZ$22,BZ$27),BZ$28),BZ$6+BZ$9)</f>
        <v>300.4287201372387</v>
      </c>
      <c r="CA31" s="79">
        <f>IF(ISBLANK(Input!CC$28),MIN(MAX(CA$22,CA$27),CA$28),CA$6+CA$9)</f>
        <v>312.589203141366</v>
      </c>
      <c r="CB31" s="79">
        <f>IF(ISBLANK(Input!CD$28),MIN(MAX(CB$22,CB$27),CB$28),CB$6+CB$9)</f>
        <v>325.23631978878814</v>
      </c>
      <c r="CC31" s="79">
        <f>IF(ISBLANK(Input!CE$28),MIN(MAX(CC$22,CC$27),CC$28),CC$6+CC$9)</f>
        <v>338.37582033103854</v>
      </c>
      <c r="CD31" s="79">
        <f>IF(ISBLANK(Input!CF$28),MIN(MAX(CD$22,CD$27),CD$28),CD$6+CD$9)</f>
        <v>352.0566339611164</v>
      </c>
      <c r="CE31" s="79">
        <f>IF(ISBLANK(Input!CG$28),MIN(MAX(CE$22,CE$27),CE$28),CE$6+CE$9)</f>
        <v>366.27213154754423</v>
      </c>
      <c r="CF31" s="79">
        <f>IF(ISBLANK(Input!CH$28),MIN(MAX(CF$22,CF$27),CF$28),CF$6+CF$9)</f>
        <v>381.0601152126718</v>
      </c>
      <c r="CG31" s="79">
        <f>IF(ISBLANK(Input!CI$28),MIN(MAX(CG$22,CG$27),CG$28),CG$6+CG$9)</f>
        <v>396.4505192658236</v>
      </c>
      <c r="CH31" s="79">
        <f>IF(ISBLANK(Input!CJ$28),MIN(MAX(CH$22,CH$27),CH$28),CH$6+CH$9)</f>
        <v>412.4504902095259</v>
      </c>
      <c r="CI31" s="79">
        <f>IF(ISBLANK(Input!CK$28),MIN(MAX(CI$22,CI$27),CI$28),CI$6+CI$9)</f>
        <v>429.10102915673906</v>
      </c>
      <c r="CJ31" s="79">
        <f>IF(ISBLANK(Input!CL$28),MIN(MAX(CJ$22,CJ$27),CJ$28),CJ$6+CJ$9)</f>
        <v>446.4288655100606</v>
      </c>
      <c r="CK31" s="79">
        <f>IF(ISBLANK(Input!CM$28),MIN(MAX(CK$22,CK$27),CK$28),CK$6+CK$9)</f>
        <v>464.4354311238629</v>
      </c>
      <c r="CL31" s="79">
        <f>IF(ISBLANK(Input!CN$28),MIN(MAX(CL$22,CL$27),CL$28),CL$6+CL$9)</f>
        <v>483.18097309231905</v>
      </c>
      <c r="CM31" s="79">
        <f>IF(ISBLANK(Input!CO$28),MIN(MAX(CM$22,CM$27),CM$28),CM$6+CM$9)</f>
        <v>502.6693353080604</v>
      </c>
      <c r="CN31" s="79">
        <f>IF(ISBLANK(Input!CP$28),MIN(MAX(CN$22,CN$27),CN$28),CN$6+CN$9)</f>
        <v>522.9369609205645</v>
      </c>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90"/>
      <c r="EK31" s="90"/>
      <c r="EL31" s="90"/>
      <c r="EM31" s="90"/>
    </row>
    <row r="32" spans="1:143" ht="12.75">
      <c r="A32" s="91" t="s">
        <v>207</v>
      </c>
      <c r="B32" s="71"/>
      <c r="C32" s="79">
        <f>-C$6</f>
        <v>-9.322</v>
      </c>
      <c r="D32" s="79">
        <f aca="true" t="shared" si="22" ref="D32:K32">-D$6</f>
        <v>-9.884</v>
      </c>
      <c r="E32" s="79">
        <f t="shared" si="22"/>
        <v>-10.416</v>
      </c>
      <c r="F32" s="79">
        <f t="shared" si="22"/>
        <v>-10.944</v>
      </c>
      <c r="G32" s="79">
        <f t="shared" si="22"/>
        <v>-11.569</v>
      </c>
      <c r="H32" s="79">
        <f t="shared" si="22"/>
        <v>-12.260189640085498</v>
      </c>
      <c r="I32" s="79">
        <f t="shared" si="22"/>
        <v>-12.925492593982932</v>
      </c>
      <c r="J32" s="79">
        <f t="shared" si="22"/>
        <v>-13.717682623054756</v>
      </c>
      <c r="K32" s="79">
        <f t="shared" si="22"/>
        <v>-14.666640357197037</v>
      </c>
      <c r="L32" s="79">
        <f aca="true" t="shared" si="23" ref="L32:BO32">-L$6</f>
        <v>-15.668535986698725</v>
      </c>
      <c r="M32" s="79">
        <f t="shared" si="23"/>
        <v>-16.760224798229462</v>
      </c>
      <c r="N32" s="79">
        <f t="shared" si="23"/>
        <v>-17.9119500186452</v>
      </c>
      <c r="O32" s="79">
        <f t="shared" si="23"/>
        <v>-19.156591909017788</v>
      </c>
      <c r="P32" s="79">
        <f t="shared" si="23"/>
        <v>-20.474784539171704</v>
      </c>
      <c r="Q32" s="79">
        <f t="shared" si="23"/>
        <v>-21.844334115098476</v>
      </c>
      <c r="R32" s="79">
        <f t="shared" si="23"/>
        <v>-23.23735599059853</v>
      </c>
      <c r="S32" s="79">
        <f t="shared" si="23"/>
        <v>-24.64050933760314</v>
      </c>
      <c r="T32" s="79">
        <f t="shared" si="23"/>
        <v>-26.07818924216789</v>
      </c>
      <c r="U32" s="79">
        <f t="shared" si="23"/>
        <v>-27.55300017140109</v>
      </c>
      <c r="V32" s="79">
        <f t="shared" si="23"/>
        <v>-29.090344827997665</v>
      </c>
      <c r="W32" s="79">
        <f t="shared" si="23"/>
        <v>-30.701108073831122</v>
      </c>
      <c r="X32" s="79">
        <f t="shared" si="23"/>
        <v>-32.345758471427075</v>
      </c>
      <c r="Y32" s="79">
        <f t="shared" si="23"/>
        <v>-34.08171737841926</v>
      </c>
      <c r="Z32" s="79">
        <f t="shared" si="23"/>
        <v>-35.84857193526656</v>
      </c>
      <c r="AA32" s="79">
        <f t="shared" si="23"/>
        <v>-37.5883530958669</v>
      </c>
      <c r="AB32" s="79">
        <f t="shared" si="23"/>
        <v>-39.314236015844514</v>
      </c>
      <c r="AC32" s="79">
        <f t="shared" si="23"/>
        <v>-41.02561759484123</v>
      </c>
      <c r="AD32" s="79">
        <f t="shared" si="23"/>
        <v>-42.71883048265452</v>
      </c>
      <c r="AE32" s="79">
        <f t="shared" si="23"/>
        <v>-44.45768519024853</v>
      </c>
      <c r="AF32" s="79">
        <f t="shared" si="23"/>
        <v>-46.218908651864425</v>
      </c>
      <c r="AG32" s="79">
        <f t="shared" si="23"/>
        <v>-48.08162803329997</v>
      </c>
      <c r="AH32" s="79">
        <f t="shared" si="23"/>
        <v>-50.04775077035673</v>
      </c>
      <c r="AI32" s="79">
        <f t="shared" si="23"/>
        <v>-52.11774619253731</v>
      </c>
      <c r="AJ32" s="79">
        <f t="shared" si="23"/>
        <v>-54.314619615186565</v>
      </c>
      <c r="AK32" s="79">
        <f t="shared" si="23"/>
        <v>-56.66666918804411</v>
      </c>
      <c r="AL32" s="79">
        <f t="shared" si="23"/>
        <v>-59.12501202757988</v>
      </c>
      <c r="AM32" s="79">
        <f t="shared" si="23"/>
        <v>-61.709988184180354</v>
      </c>
      <c r="AN32" s="79">
        <f t="shared" si="23"/>
        <v>-64.44104345365618</v>
      </c>
      <c r="AO32" s="79">
        <f t="shared" si="23"/>
        <v>-67.31584399875307</v>
      </c>
      <c r="AP32" s="79">
        <f t="shared" si="23"/>
        <v>-70.44978086965583</v>
      </c>
      <c r="AQ32" s="79">
        <f t="shared" si="23"/>
        <v>-73.81476364924913</v>
      </c>
      <c r="AR32" s="79">
        <f t="shared" si="23"/>
        <v>-77.47743270225449</v>
      </c>
      <c r="AS32" s="79">
        <f t="shared" si="23"/>
        <v>-81.40374243950151</v>
      </c>
      <c r="AT32" s="79">
        <f t="shared" si="23"/>
        <v>-85.41198643451759</v>
      </c>
      <c r="AU32" s="79">
        <f t="shared" si="23"/>
        <v>-89.59095445040836</v>
      </c>
      <c r="AV32" s="79">
        <f t="shared" si="23"/>
        <v>-93.90126364554618</v>
      </c>
      <c r="AW32" s="79">
        <f t="shared" si="23"/>
        <v>-98.42035214761935</v>
      </c>
      <c r="AX32" s="79">
        <f t="shared" si="23"/>
        <v>-103.08277038122465</v>
      </c>
      <c r="AY32" s="80">
        <f t="shared" si="23"/>
        <v>-107.84534814905538</v>
      </c>
      <c r="AZ32" s="80">
        <f t="shared" si="23"/>
        <v>-112.81428335098167</v>
      </c>
      <c r="BA32" s="80">
        <f t="shared" si="23"/>
        <v>-117.94263606874652</v>
      </c>
      <c r="BB32" s="80">
        <f t="shared" si="23"/>
        <v>-123.43350030222898</v>
      </c>
      <c r="BC32" s="80">
        <f t="shared" si="23"/>
        <v>-129.06745137516373</v>
      </c>
      <c r="BD32" s="80">
        <f t="shared" si="23"/>
        <v>-134.7670813750033</v>
      </c>
      <c r="BE32" s="80">
        <f t="shared" si="23"/>
        <v>-140.73294051411423</v>
      </c>
      <c r="BF32" s="80">
        <f t="shared" si="23"/>
        <v>-147.0753326750063</v>
      </c>
      <c r="BG32" s="80">
        <f t="shared" si="23"/>
        <v>-153.64090429545288</v>
      </c>
      <c r="BH32" s="80">
        <f t="shared" si="23"/>
        <v>-160.56979065007147</v>
      </c>
      <c r="BI32" s="80">
        <f t="shared" si="23"/>
        <v>-167.99280651799074</v>
      </c>
      <c r="BJ32" s="80">
        <f t="shared" si="23"/>
        <v>-175.89154429116138</v>
      </c>
      <c r="BK32" s="80">
        <f t="shared" si="23"/>
        <v>-183.96998041795646</v>
      </c>
      <c r="BL32" s="80">
        <f t="shared" si="23"/>
        <v>-192.38114451979015</v>
      </c>
      <c r="BM32" s="80">
        <f t="shared" si="23"/>
        <v>-200.94023862973046</v>
      </c>
      <c r="BN32" s="80">
        <f t="shared" si="23"/>
        <v>-209.61168502206658</v>
      </c>
      <c r="BO32" s="80">
        <f t="shared" si="23"/>
        <v>-218.55350143150704</v>
      </c>
      <c r="BP32" s="80">
        <f aca="true" t="shared" si="24" ref="BP32:CN32">-BP$6</f>
        <v>-227.78693656310355</v>
      </c>
      <c r="BQ32" s="80">
        <f t="shared" si="24"/>
        <v>-237.33285239523224</v>
      </c>
      <c r="BR32" s="80">
        <f t="shared" si="24"/>
        <v>-247.21412413995773</v>
      </c>
      <c r="BS32" s="80">
        <f t="shared" si="24"/>
        <v>-257.4419827568597</v>
      </c>
      <c r="BT32" s="80">
        <f t="shared" si="24"/>
        <v>-268.0566859328175</v>
      </c>
      <c r="BU32" s="80">
        <f t="shared" si="24"/>
        <v>-279.0733218463912</v>
      </c>
      <c r="BV32" s="80">
        <f t="shared" si="24"/>
        <v>-290.509166515634</v>
      </c>
      <c r="BW32" s="80">
        <f t="shared" si="24"/>
        <v>-302.3966909205956</v>
      </c>
      <c r="BX32" s="80">
        <f t="shared" si="24"/>
        <v>-314.7466766866522</v>
      </c>
      <c r="BY32" s="80">
        <f t="shared" si="24"/>
        <v>-327.59516231944565</v>
      </c>
      <c r="BZ32" s="80">
        <f t="shared" si="24"/>
        <v>-340.942687929211</v>
      </c>
      <c r="CA32" s="80">
        <f t="shared" si="24"/>
        <v>-354.8152134049557</v>
      </c>
      <c r="CB32" s="80">
        <f t="shared" si="24"/>
        <v>-369.21773844841175</v>
      </c>
      <c r="CC32" s="80">
        <f t="shared" si="24"/>
        <v>-384.19299451185606</v>
      </c>
      <c r="CD32" s="80">
        <f t="shared" si="24"/>
        <v>-399.70873660073033</v>
      </c>
      <c r="CE32" s="80">
        <f t="shared" si="24"/>
        <v>-415.81599833580407</v>
      </c>
      <c r="CF32" s="80">
        <f t="shared" si="24"/>
        <v>-432.52763890719814</v>
      </c>
      <c r="CG32" s="80">
        <f t="shared" si="24"/>
        <v>-449.82459098986936</v>
      </c>
      <c r="CH32" s="80">
        <f t="shared" si="24"/>
        <v>-467.7502424798688</v>
      </c>
      <c r="CI32" s="80">
        <f t="shared" si="24"/>
        <v>-486.3279456154489</v>
      </c>
      <c r="CJ32" s="80">
        <f t="shared" si="24"/>
        <v>-505.5770350951587</v>
      </c>
      <c r="CK32" s="80">
        <f t="shared" si="24"/>
        <v>-525.5378047053853</v>
      </c>
      <c r="CL32" s="80">
        <f t="shared" si="24"/>
        <v>-546.2377273611329</v>
      </c>
      <c r="CM32" s="80">
        <f t="shared" si="24"/>
        <v>-567.7358976084741</v>
      </c>
      <c r="CN32" s="80">
        <f t="shared" si="24"/>
        <v>-590.0654489597433</v>
      </c>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90"/>
      <c r="EK32" s="90"/>
      <c r="EL32" s="90"/>
      <c r="EM32" s="90"/>
    </row>
    <row r="33" spans="1:143" ht="12.75">
      <c r="A33" s="71" t="s">
        <v>23</v>
      </c>
      <c r="B33" s="92">
        <f>'History of NZS Fund'!M$11</f>
        <v>0</v>
      </c>
      <c r="C33" s="79">
        <f>ROUND(SUM(C$31:C$32),3)</f>
        <v>0</v>
      </c>
      <c r="D33" s="79">
        <f aca="true" t="shared" si="25" ref="D33:BO33">ROUND(SUM(D$31:D$32),3)</f>
        <v>0</v>
      </c>
      <c r="E33" s="79">
        <f t="shared" si="25"/>
        <v>0</v>
      </c>
      <c r="F33" s="79">
        <f t="shared" si="25"/>
        <v>0</v>
      </c>
      <c r="G33" s="79">
        <f t="shared" si="25"/>
        <v>0</v>
      </c>
      <c r="H33" s="79">
        <f t="shared" si="25"/>
        <v>0</v>
      </c>
      <c r="I33" s="79">
        <f t="shared" si="25"/>
        <v>2.529</v>
      </c>
      <c r="J33" s="79">
        <f t="shared" si="25"/>
        <v>2.505</v>
      </c>
      <c r="K33" s="79">
        <f t="shared" si="25"/>
        <v>2.367</v>
      </c>
      <c r="L33" s="79">
        <f t="shared" si="25"/>
        <v>2.215</v>
      </c>
      <c r="M33" s="79">
        <f t="shared" si="25"/>
        <v>2.01</v>
      </c>
      <c r="N33" s="79">
        <f t="shared" si="25"/>
        <v>1.786</v>
      </c>
      <c r="O33" s="79">
        <f t="shared" si="25"/>
        <v>1.504</v>
      </c>
      <c r="P33" s="79">
        <f t="shared" si="25"/>
        <v>1.183</v>
      </c>
      <c r="Q33" s="79">
        <f t="shared" si="25"/>
        <v>0.847</v>
      </c>
      <c r="R33" s="79">
        <f t="shared" si="25"/>
        <v>0.45</v>
      </c>
      <c r="S33" s="79">
        <f t="shared" si="25"/>
        <v>0.074</v>
      </c>
      <c r="T33" s="79">
        <f t="shared" si="25"/>
        <v>-0.299</v>
      </c>
      <c r="U33" s="79">
        <f t="shared" si="25"/>
        <v>-0.607</v>
      </c>
      <c r="V33" s="79">
        <f t="shared" si="25"/>
        <v>-0.896</v>
      </c>
      <c r="W33" s="79">
        <f t="shared" si="25"/>
        <v>-1.202</v>
      </c>
      <c r="X33" s="79">
        <f t="shared" si="25"/>
        <v>-1.485</v>
      </c>
      <c r="Y33" s="79">
        <f t="shared" si="25"/>
        <v>-1.799</v>
      </c>
      <c r="Z33" s="79">
        <f t="shared" si="25"/>
        <v>-2.081</v>
      </c>
      <c r="AA33" s="79">
        <f t="shared" si="25"/>
        <v>-2.269</v>
      </c>
      <c r="AB33" s="79">
        <f t="shared" si="25"/>
        <v>-2.37</v>
      </c>
      <c r="AC33" s="79">
        <f t="shared" si="25"/>
        <v>-2.378</v>
      </c>
      <c r="AD33" s="79">
        <f t="shared" si="25"/>
        <v>-2.288</v>
      </c>
      <c r="AE33" s="79">
        <f t="shared" si="25"/>
        <v>-2.161</v>
      </c>
      <c r="AF33" s="79">
        <f t="shared" si="25"/>
        <v>-1.968</v>
      </c>
      <c r="AG33" s="79">
        <f t="shared" si="25"/>
        <v>-1.789</v>
      </c>
      <c r="AH33" s="79">
        <f t="shared" si="25"/>
        <v>-1.623</v>
      </c>
      <c r="AI33" s="79">
        <f t="shared" si="25"/>
        <v>-1.473</v>
      </c>
      <c r="AJ33" s="79">
        <f t="shared" si="25"/>
        <v>-1.358</v>
      </c>
      <c r="AK33" s="79">
        <f t="shared" si="25"/>
        <v>-1.305</v>
      </c>
      <c r="AL33" s="79">
        <f t="shared" si="25"/>
        <v>-1.266</v>
      </c>
      <c r="AM33" s="79">
        <f t="shared" si="25"/>
        <v>-1.256</v>
      </c>
      <c r="AN33" s="79">
        <f t="shared" si="25"/>
        <v>-1.295</v>
      </c>
      <c r="AO33" s="79">
        <f t="shared" si="25"/>
        <v>-1.377</v>
      </c>
      <c r="AP33" s="79">
        <f t="shared" si="25"/>
        <v>-1.615</v>
      </c>
      <c r="AQ33" s="79">
        <f t="shared" si="25"/>
        <v>-1.97</v>
      </c>
      <c r="AR33" s="79">
        <f t="shared" si="25"/>
        <v>-2.512</v>
      </c>
      <c r="AS33" s="79">
        <f t="shared" si="25"/>
        <v>-3.202</v>
      </c>
      <c r="AT33" s="79">
        <f t="shared" si="25"/>
        <v>-3.854</v>
      </c>
      <c r="AU33" s="79">
        <f t="shared" si="25"/>
        <v>-4.542</v>
      </c>
      <c r="AV33" s="79">
        <f t="shared" si="25"/>
        <v>-5.228</v>
      </c>
      <c r="AW33" s="79">
        <f t="shared" si="25"/>
        <v>-5.972</v>
      </c>
      <c r="AX33" s="79">
        <f t="shared" si="25"/>
        <v>-6.713</v>
      </c>
      <c r="AY33" s="79">
        <f t="shared" si="25"/>
        <v>-7.385</v>
      </c>
      <c r="AZ33" s="79">
        <f t="shared" si="25"/>
        <v>-8.098</v>
      </c>
      <c r="BA33" s="79">
        <f t="shared" si="25"/>
        <v>-8.79</v>
      </c>
      <c r="BB33" s="79">
        <f t="shared" si="25"/>
        <v>-9.667</v>
      </c>
      <c r="BC33" s="79">
        <f t="shared" si="25"/>
        <v>-10.492</v>
      </c>
      <c r="BD33" s="79">
        <f t="shared" si="25"/>
        <v>-11.186</v>
      </c>
      <c r="BE33" s="79">
        <f t="shared" si="25"/>
        <v>-11.942</v>
      </c>
      <c r="BF33" s="79">
        <f t="shared" si="25"/>
        <v>-12.866</v>
      </c>
      <c r="BG33" s="79">
        <f t="shared" si="25"/>
        <v>-13.795</v>
      </c>
      <c r="BH33" s="79">
        <f t="shared" si="25"/>
        <v>-14.864</v>
      </c>
      <c r="BI33" s="79">
        <f t="shared" si="25"/>
        <v>-16.202</v>
      </c>
      <c r="BJ33" s="79">
        <f t="shared" si="25"/>
        <v>-17.781</v>
      </c>
      <c r="BK33" s="79">
        <f t="shared" si="25"/>
        <v>-19.307</v>
      </c>
      <c r="BL33" s="79">
        <f t="shared" si="25"/>
        <v>-20.914</v>
      </c>
      <c r="BM33" s="79">
        <f t="shared" si="25"/>
        <v>-22.405</v>
      </c>
      <c r="BN33" s="79">
        <f t="shared" si="25"/>
        <v>-23.73</v>
      </c>
      <c r="BO33" s="79">
        <f t="shared" si="25"/>
        <v>-25.038</v>
      </c>
      <c r="BP33" s="79">
        <f aca="true" t="shared" si="26" ref="BP33:CN33">ROUND(SUM(BP$31:BP$32),3)</f>
        <v>-26.329</v>
      </c>
      <c r="BQ33" s="79">
        <f t="shared" si="26"/>
        <v>-27.609</v>
      </c>
      <c r="BR33" s="79">
        <f t="shared" si="26"/>
        <v>-28.896</v>
      </c>
      <c r="BS33" s="79">
        <f t="shared" si="26"/>
        <v>-30.188</v>
      </c>
      <c r="BT33" s="79">
        <f t="shared" si="26"/>
        <v>-31.517</v>
      </c>
      <c r="BU33" s="79">
        <f t="shared" si="26"/>
        <v>-32.884</v>
      </c>
      <c r="BV33" s="79">
        <f t="shared" si="26"/>
        <v>-34.293</v>
      </c>
      <c r="BW33" s="79">
        <f t="shared" si="26"/>
        <v>-35.761</v>
      </c>
      <c r="BX33" s="79">
        <f t="shared" si="26"/>
        <v>-37.282</v>
      </c>
      <c r="BY33" s="79">
        <f t="shared" si="26"/>
        <v>-38.873</v>
      </c>
      <c r="BZ33" s="79">
        <f t="shared" si="26"/>
        <v>-40.514</v>
      </c>
      <c r="CA33" s="79">
        <f t="shared" si="26"/>
        <v>-42.226</v>
      </c>
      <c r="CB33" s="79">
        <f t="shared" si="26"/>
        <v>-43.981</v>
      </c>
      <c r="CC33" s="79">
        <f t="shared" si="26"/>
        <v>-45.817</v>
      </c>
      <c r="CD33" s="79">
        <f t="shared" si="26"/>
        <v>-47.652</v>
      </c>
      <c r="CE33" s="79">
        <f t="shared" si="26"/>
        <v>-49.544</v>
      </c>
      <c r="CF33" s="79">
        <f t="shared" si="26"/>
        <v>-51.468</v>
      </c>
      <c r="CG33" s="79">
        <f t="shared" si="26"/>
        <v>-53.374</v>
      </c>
      <c r="CH33" s="79">
        <f t="shared" si="26"/>
        <v>-55.3</v>
      </c>
      <c r="CI33" s="79">
        <f t="shared" si="26"/>
        <v>-57.227</v>
      </c>
      <c r="CJ33" s="79">
        <f t="shared" si="26"/>
        <v>-59.148</v>
      </c>
      <c r="CK33" s="79">
        <f t="shared" si="26"/>
        <v>-61.102</v>
      </c>
      <c r="CL33" s="79">
        <f t="shared" si="26"/>
        <v>-63.057</v>
      </c>
      <c r="CM33" s="79">
        <f t="shared" si="26"/>
        <v>-65.067</v>
      </c>
      <c r="CN33" s="79">
        <f t="shared" si="26"/>
        <v>-67.128</v>
      </c>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90"/>
      <c r="EK33" s="90"/>
      <c r="EL33" s="90"/>
      <c r="EM33" s="90"/>
    </row>
    <row r="34" spans="1:143" ht="12.75">
      <c r="A34" s="71"/>
      <c r="B34" s="92"/>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90"/>
      <c r="EK34" s="90"/>
      <c r="EL34" s="90"/>
      <c r="EM34" s="90"/>
    </row>
    <row r="35" spans="1:143" ht="12.75">
      <c r="A35" s="71" t="s">
        <v>8</v>
      </c>
      <c r="B35" s="92">
        <f>SUM('History of NZS Fund'!M$6,'History of NZS Fund'!M$9,-'History of NZS Fund'!M$8)</f>
        <v>4.803999999999999</v>
      </c>
      <c r="C35" s="79">
        <f>IF(ISBLANK(Input!E$30),C$37/(1-Input!$B$19),C$10)</f>
        <v>3.4379999999999997</v>
      </c>
      <c r="D35" s="79">
        <f>IF(ISBLANK(Input!F$30),D$37/(1-Input!$B$19),D$10)</f>
        <v>2.442</v>
      </c>
      <c r="E35" s="79">
        <f>IF(ISBLANK(Input!G$30),E$37/(1-Input!$B$19),E$10)</f>
        <v>2.627</v>
      </c>
      <c r="F35" s="79">
        <f>IF(ISBLANK(Input!H$30),F$37/(1-Input!$B$19),F$10)</f>
        <v>2.828</v>
      </c>
      <c r="G35" s="79">
        <f>IF(ISBLANK(Input!I$30),G$37/(1-Input!$B$19),G$10)</f>
        <v>3.0450000000000004</v>
      </c>
      <c r="H35" s="79">
        <f>IF(ISBLANK(Input!J$30),H$37/(1-Input!$B$19),H$10)</f>
        <v>2.563069599999999</v>
      </c>
      <c r="I35" s="79">
        <f>IF(ISBLANK(Input!K$30),I$37/(1-Input!$B$19),I$10)</f>
        <v>2.861542059942189</v>
      </c>
      <c r="J35" s="79">
        <f>IF(ISBLANK(Input!L$30),J$37/(1-Input!$B$19),J$10)</f>
        <v>3.2381242632948095</v>
      </c>
      <c r="K35" s="79">
        <f>IF(ISBLANK(Input!M$30),K$37/(1-Input!$B$19),K$10)</f>
        <v>3.6239965171919524</v>
      </c>
      <c r="L35" s="79">
        <f>IF(ISBLANK(Input!N$30),L$37/(1-Input!$B$19),L$10)</f>
        <v>4.02189442504262</v>
      </c>
      <c r="M35" s="79">
        <f>IF(ISBLANK(Input!O$30),M$37/(1-Input!$B$19),M$10)</f>
        <v>4.4300044981688265</v>
      </c>
      <c r="N35" s="79">
        <f>IF(ISBLANK(Input!P$30),N$37/(1-Input!$B$19),N$10)</f>
        <v>4.846071916060468</v>
      </c>
      <c r="O35" s="79">
        <f>IF(ISBLANK(Input!Q$30),O$37/(1-Input!$B$19),O$10)</f>
        <v>5.267647435305659</v>
      </c>
      <c r="P35" s="79">
        <f>IF(ISBLANK(Input!R$30),P$37/(1-Input!$B$19),P$10)</f>
        <v>5.69124518291779</v>
      </c>
      <c r="Q35" s="79">
        <f>IF(ISBLANK(Input!S$30),Q$37/(1-Input!$B$19),Q$10)</f>
        <v>6.11483634567012</v>
      </c>
      <c r="R35" s="79">
        <f>IF(ISBLANK(Input!T$30),R$37/(1-Input!$B$19),R$10)</f>
        <v>6.661223031007238</v>
      </c>
      <c r="S35" s="79">
        <f>IF(ISBLANK(Input!U$30),S$37/(1-Input!$B$19),S$10)</f>
        <v>7.226723778026176</v>
      </c>
      <c r="T35" s="79">
        <f>IF(ISBLANK(Input!V$30),T$37/(1-Input!$B$19),T$10)</f>
        <v>7.8137483764815885</v>
      </c>
      <c r="U35" s="79">
        <f>IF(ISBLANK(Input!W$30),U$37/(1-Input!$B$19),U$10)</f>
        <v>8.326390506581077</v>
      </c>
      <c r="V35" s="79">
        <f>IF(ISBLANK(Input!X$30),V$37/(1-Input!$B$19),V$10)</f>
        <v>8.799814293850496</v>
      </c>
      <c r="W35" s="79">
        <f>IF(ISBLANK(Input!Y$30),W$37/(1-Input!$B$19),W$10)</f>
        <v>9.279011267355182</v>
      </c>
      <c r="X35" s="79">
        <f>IF(ISBLANK(Input!Z$30),X$37/(1-Input!$B$19),X$10)</f>
        <v>9.76452077985284</v>
      </c>
      <c r="Y35" s="79">
        <f>IF(ISBLANK(Input!AA$30),Y$37/(1-Input!$B$19),Y$10)</f>
        <v>10.256525601416914</v>
      </c>
      <c r="Z35" s="79">
        <f>IF(ISBLANK(Input!AB$30),Z$37/(1-Input!$B$19),Z$10)</f>
        <v>10.755357574665977</v>
      </c>
      <c r="AA35" s="79">
        <f>IF(ISBLANK(Input!AC$30),AA$37/(1-Input!$B$19),AA$10)</f>
        <v>11.26655939144071</v>
      </c>
      <c r="AB35" s="79">
        <f>IF(ISBLANK(Input!AD$30),AB$37/(1-Input!$B$19),AB$10)</f>
        <v>11.798451807334025</v>
      </c>
      <c r="AC35" s="79">
        <f>IF(ISBLANK(Input!AE$30),AC$37/(1-Input!$B$19),AC$10)</f>
        <v>12.35982268888814</v>
      </c>
      <c r="AD35" s="79">
        <f>IF(ISBLANK(Input!AF$30),AD$37/(1-Input!$B$19),AD$10)</f>
        <v>12.960483299531154</v>
      </c>
      <c r="AE35" s="79">
        <f>IF(ISBLANK(Input!AG$30),AE$37/(1-Input!$B$19),AE$10)</f>
        <v>13.608684791631756</v>
      </c>
      <c r="AF35" s="79">
        <f>IF(ISBLANK(Input!AH$30),AF$37/(1-Input!$B$19),AF$10)</f>
        <v>14.311699022524863</v>
      </c>
      <c r="AG35" s="79">
        <f>IF(ISBLANK(Input!AI$30),AG$37/(1-Input!$B$19),AG$10)</f>
        <v>15.075368806781428</v>
      </c>
      <c r="AH35" s="79">
        <f>IF(ISBLANK(Input!AJ$30),AH$37/(1-Input!$B$19),AH$10)</f>
        <v>15.902470524935673</v>
      </c>
      <c r="AI35" s="79">
        <f>IF(ISBLANK(Input!AK$30),AI$37/(1-Input!$B$19),AI$10)</f>
        <v>16.795884095825144</v>
      </c>
      <c r="AJ35" s="79">
        <f>IF(ISBLANK(Input!AL$30),AJ$37/(1-Input!$B$19),AJ$10)</f>
        <v>17.757793855123342</v>
      </c>
      <c r="AK35" s="79">
        <f>IF(ISBLANK(Input!AM$30),AK$37/(1-Input!$B$19),AK$10)</f>
        <v>18.788631694938463</v>
      </c>
      <c r="AL35" s="79">
        <f>IF(ISBLANK(Input!AN$30),AL$37/(1-Input!$B$19),AL$10)</f>
        <v>19.88957737437926</v>
      </c>
      <c r="AM35" s="79">
        <f>IF(ISBLANK(Input!AO$30),AM$37/(1-Input!$B$19),AM$10)</f>
        <v>21.063383158277144</v>
      </c>
      <c r="AN35" s="79">
        <f>IF(ISBLANK(Input!AP$30),AN$37/(1-Input!$B$19),AN$10)</f>
        <v>22.311535818221824</v>
      </c>
      <c r="AO35" s="79">
        <f>IF(ISBLANK(Input!AQ$30),AO$37/(1-Input!$B$19),AO$10)</f>
        <v>23.634984210994254</v>
      </c>
      <c r="AP35" s="79">
        <f>IF(ISBLANK(Input!AR$30),AP$37/(1-Input!$B$19),AP$10)</f>
        <v>25.03053789825427</v>
      </c>
      <c r="AQ35" s="79">
        <f>IF(ISBLANK(Input!AS$30),AQ$37/(1-Input!$B$19),AQ$10)</f>
        <v>26.49142353570668</v>
      </c>
      <c r="AR35" s="79">
        <f>IF(ISBLANK(Input!AT$30),AR$37/(1-Input!$B$19),AR$10)</f>
        <v>28.009365919956668</v>
      </c>
      <c r="AS35" s="79">
        <f>IF(ISBLANK(Input!AU$30),AS$37/(1-Input!$B$19),AS$10)</f>
        <v>29.574051395947638</v>
      </c>
      <c r="AT35" s="79">
        <f>IF(ISBLANK(Input!AV$30),AT$37/(1-Input!$B$19),AT$10)</f>
        <v>31.18354411995876</v>
      </c>
      <c r="AU35" s="79">
        <f>IF(ISBLANK(Input!AW$30),AU$37/(1-Input!$B$19),AU$10)</f>
        <v>32.84095664860668</v>
      </c>
      <c r="AV35" s="79">
        <f>IF(ISBLANK(Input!AX$30),AV$37/(1-Input!$B$19),AV$10)</f>
        <v>34.547881528790505</v>
      </c>
      <c r="AW35" s="79">
        <f>IF(ISBLANK(Input!AY$30),AW$37/(1-Input!$B$19),AW$10)</f>
        <v>36.30529849773892</v>
      </c>
      <c r="AX35" s="79">
        <f>IF(ISBLANK(Input!AZ$30),AX$37/(1-Input!$B$19),AX$10)</f>
        <v>38.114047519364874</v>
      </c>
      <c r="AY35" s="79">
        <f>IF(ISBLANK(Input!BA$30),AY$37/(1-Input!$B$19),AY$10)</f>
        <v>39.98028295692719</v>
      </c>
      <c r="AZ35" s="79">
        <f>IF(ISBLANK(Input!BB$30),AZ$37/(1-Input!$B$19),AZ$10)</f>
        <v>41.90908404510376</v>
      </c>
      <c r="BA35" s="79">
        <f>IF(ISBLANK(Input!BC$30),BA$37/(1-Input!$B$19),BA$10)</f>
        <v>43.903517309836545</v>
      </c>
      <c r="BB35" s="79">
        <f>IF(ISBLANK(Input!BD$30),BB$37/(1-Input!$B$19),BB$10)</f>
        <v>45.961411375213615</v>
      </c>
      <c r="BC35" s="79">
        <f>IF(ISBLANK(Input!BE$30),BC$37/(1-Input!$B$19),BC$10)</f>
        <v>48.0808475524385</v>
      </c>
      <c r="BD35" s="79">
        <f>IF(ISBLANK(Input!BF$30),BD$37/(1-Input!$B$19),BD$10)</f>
        <v>50.27321675891239</v>
      </c>
      <c r="BE35" s="79">
        <f>IF(ISBLANK(Input!BG$30),BE$37/(1-Input!$B$19),BE$10)</f>
        <v>52.54646017098411</v>
      </c>
      <c r="BF35" s="79">
        <f>IF(ISBLANK(Input!BH$30),BF$37/(1-Input!$B$19),BF$10)</f>
        <v>54.896445300703355</v>
      </c>
      <c r="BG35" s="79">
        <f>IF(ISBLANK(Input!BI$30),BG$37/(1-Input!$B$19),BG$10)</f>
        <v>57.32059652403946</v>
      </c>
      <c r="BH35" s="79">
        <f>IF(ISBLANK(Input!BJ$30),BH$37/(1-Input!$B$19),BH$10)</f>
        <v>59.81793619930963</v>
      </c>
      <c r="BI35" s="79">
        <f>IF(ISBLANK(Input!BK$30),BI$37/(1-Input!$B$19),BI$10)</f>
        <v>62.37645573108657</v>
      </c>
      <c r="BJ35" s="79">
        <f>IF(ISBLANK(Input!BL$30),BJ$37/(1-Input!$B$19),BJ$10)</f>
        <v>64.9788661996596</v>
      </c>
      <c r="BK35" s="79">
        <f>IF(ISBLANK(Input!BM$30),BK$37/(1-Input!$B$19),BK$10)</f>
        <v>67.61959341823511</v>
      </c>
      <c r="BL35" s="79">
        <f>IF(ISBLANK(Input!BN$30),BL$37/(1-Input!$B$19),BL$10)</f>
        <v>70.30020885427258</v>
      </c>
      <c r="BM35" s="79">
        <f>IF(ISBLANK(Input!BO$30),BM$37/(1-Input!$B$19),BM$10)</f>
        <v>73.02433133267296</v>
      </c>
      <c r="BN35" s="79">
        <f>IF(ISBLANK(Input!BP$30),BN$37/(1-Input!$B$19),BN$10)</f>
        <v>75.80635952771634</v>
      </c>
      <c r="BO35" s="79">
        <f>IF(ISBLANK(Input!BQ$30),BO$37/(1-Input!$B$19),BO$10)</f>
        <v>78.65791085171959</v>
      </c>
      <c r="BP35" s="79">
        <f>IF(ISBLANK(Input!BR$30),BP$37/(1-Input!$B$19),BP$10)</f>
        <v>81.58486520574849</v>
      </c>
      <c r="BQ35" s="79">
        <f>IF(ISBLANK(Input!BS$30),BQ$37/(1-Input!$B$19),BQ$10)</f>
        <v>84.59324355862651</v>
      </c>
      <c r="BR35" s="79">
        <f>IF(ISBLANK(Input!BT$30),BR$37/(1-Input!$B$19),BR$10)</f>
        <v>87.68848212625694</v>
      </c>
      <c r="BS35" s="79">
        <f>IF(ISBLANK(Input!BU$30),BS$37/(1-Input!$B$19),BS$10)</f>
        <v>90.87566218899994</v>
      </c>
      <c r="BT35" s="79">
        <f>IF(ISBLANK(Input!BV$30),BT$37/(1-Input!$B$19),BT$10)</f>
        <v>94.1590152808621</v>
      </c>
      <c r="BU35" s="79">
        <f>IF(ISBLANK(Input!BW$30),BU$37/(1-Input!$B$19),BU$10)</f>
        <v>97.54161285958394</v>
      </c>
      <c r="BV35" s="79">
        <f>IF(ISBLANK(Input!BX$30),BV$37/(1-Input!$B$19),BV$10)</f>
        <v>101.02652236998169</v>
      </c>
      <c r="BW35" s="79">
        <f>IF(ISBLANK(Input!BY$30),BW$37/(1-Input!$B$19),BW$10)</f>
        <v>104.61616317196474</v>
      </c>
      <c r="BX35" s="79">
        <f>IF(ISBLANK(Input!BZ$30),BX$37/(1-Input!$B$19),BX$10)</f>
        <v>108.31260721258792</v>
      </c>
      <c r="BY35" s="79">
        <f>IF(ISBLANK(Input!CA$30),BY$37/(1-Input!$B$19),BY$10)</f>
        <v>112.11764955002228</v>
      </c>
      <c r="BZ35" s="79">
        <f>IF(ISBLANK(Input!CB$30),BZ$37/(1-Input!$B$19),BZ$10)</f>
        <v>116.0332504395271</v>
      </c>
      <c r="CA35" s="79">
        <f>IF(ISBLANK(Input!CC$30),CA$37/(1-Input!$B$19),CA$10)</f>
        <v>120.06153740274038</v>
      </c>
      <c r="CB35" s="79">
        <f>IF(ISBLANK(Input!CD$30),CB$37/(1-Input!$B$19),CB$10)</f>
        <v>124.20496630576315</v>
      </c>
      <c r="CC35" s="79">
        <f>IF(ISBLANK(Input!CE$30),CC$37/(1-Input!$B$19),CC$10)</f>
        <v>128.46586910352795</v>
      </c>
      <c r="CD35" s="79">
        <f>IF(ISBLANK(Input!CF$30),CD$37/(1-Input!$B$19),CD$10)</f>
        <v>132.848311415914</v>
      </c>
      <c r="CE35" s="79">
        <f>IF(ISBLANK(Input!CG$30),CE$37/(1-Input!$B$19),CE$10)</f>
        <v>137.35789880169156</v>
      </c>
      <c r="CF35" s="79">
        <f>IF(ISBLANK(Input!CH$30),CF$37/(1-Input!$B$19),CF$10)</f>
        <v>141.99906009775398</v>
      </c>
      <c r="CG35" s="79">
        <f>IF(ISBLANK(Input!CI$30),CG$37/(1-Input!$B$19),CG$10)</f>
        <v>146.7795708588078</v>
      </c>
      <c r="CH35" s="79">
        <f>IF(ISBLANK(Input!CJ$30),CH$37/(1-Input!$B$19),CH$10)</f>
        <v>151.70838208360442</v>
      </c>
      <c r="CI35" s="79">
        <f>IF(ISBLANK(Input!CK$30),CI$37/(1-Input!$B$19),CI$10)</f>
        <v>156.79411657521305</v>
      </c>
      <c r="CJ35" s="79">
        <f>IF(ISBLANK(Input!CL$30),CJ$37/(1-Input!$B$19),CJ$10)</f>
        <v>162.04705462797915</v>
      </c>
      <c r="CK35" s="79">
        <f>IF(ISBLANK(Input!CM$30),CK$37/(1-Input!$B$19),CK$10)</f>
        <v>167.47690220225726</v>
      </c>
      <c r="CL35" s="79">
        <f>IF(ISBLANK(Input!CN$30),CL$37/(1-Input!$B$19),CL$10)</f>
        <v>173.09355533080415</v>
      </c>
      <c r="CM35" s="79">
        <f>IF(ISBLANK(Input!CO$30),CM$37/(1-Input!$B$19),CM$10)</f>
        <v>178.90680675616485</v>
      </c>
      <c r="CN35" s="79">
        <f>IF(ISBLANK(Input!CP$30),CN$37/(1-Input!$B$19),CN$10)</f>
        <v>184.92488661334366</v>
      </c>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90"/>
      <c r="EK35" s="90"/>
      <c r="EL35" s="90"/>
      <c r="EM35" s="90"/>
    </row>
    <row r="36" spans="1:143" ht="12.75">
      <c r="A36" s="91" t="s">
        <v>208</v>
      </c>
      <c r="B36" s="92">
        <f>'History of NZS Fund'!M$7</f>
        <v>0.983</v>
      </c>
      <c r="C36" s="79">
        <f>IF(ISBLANK(Input!E$32),C$35*Input!$B$19,C$11)</f>
        <v>0.832</v>
      </c>
      <c r="D36" s="79">
        <f>IF(ISBLANK(Input!F$32),D$35*Input!$B$19,D$11)</f>
        <v>0.585</v>
      </c>
      <c r="E36" s="79">
        <f>IF(ISBLANK(Input!G$32),E$35*Input!$B$19,E$11)</f>
        <v>0.631</v>
      </c>
      <c r="F36" s="79">
        <f>IF(ISBLANK(Input!H$32),F$35*Input!$B$19,F$11)</f>
        <v>0.681</v>
      </c>
      <c r="G36" s="79">
        <f>IF(ISBLANK(Input!I$32),G$35*Input!$B$19,G$11)</f>
        <v>0.735</v>
      </c>
      <c r="H36" s="79">
        <f>IF(ISBLANK(Input!J$32),H$35*Input!$B$19,H$11)</f>
        <v>0.6151367039999998</v>
      </c>
      <c r="I36" s="79">
        <f>IF(ISBLANK(Input!K$32),I$35*Input!$B$19,I$11)</f>
        <v>0.6867700943861254</v>
      </c>
      <c r="J36" s="79">
        <f>IF(ISBLANK(Input!L$32),J$35*Input!$B$19,J$11)</f>
        <v>0.7771498231907542</v>
      </c>
      <c r="K36" s="79">
        <f>IF(ISBLANK(Input!M$32),K$35*Input!$B$19,K$11)</f>
        <v>0.8697591641260686</v>
      </c>
      <c r="L36" s="79">
        <f>IF(ISBLANK(Input!N$32),L$35*Input!$B$19,L$11)</f>
        <v>0.9652546620102288</v>
      </c>
      <c r="M36" s="79">
        <f>IF(ISBLANK(Input!O$32),M$35*Input!$B$19,M$11)</f>
        <v>1.0632010795605182</v>
      </c>
      <c r="N36" s="79">
        <f>IF(ISBLANK(Input!P$32),N$35*Input!$B$19,N$11)</f>
        <v>1.1630572598545121</v>
      </c>
      <c r="O36" s="79">
        <f>IF(ISBLANK(Input!Q$32),O$35*Input!$B$19,O$11)</f>
        <v>1.2642353844733583</v>
      </c>
      <c r="P36" s="79">
        <f>IF(ISBLANK(Input!R$32),P$35*Input!$B$19,P$11)</f>
        <v>1.3658988439002695</v>
      </c>
      <c r="Q36" s="79">
        <f>IF(ISBLANK(Input!S$32),Q$35*Input!$B$19,Q$11)</f>
        <v>1.4675607229608287</v>
      </c>
      <c r="R36" s="79">
        <f>IF(ISBLANK(Input!T$32),R$35*Input!$B$19,R$11)</f>
        <v>1.598693527441737</v>
      </c>
      <c r="S36" s="79">
        <f>IF(ISBLANK(Input!U$32),S$35*Input!$B$19,S$11)</f>
        <v>1.7344137067262821</v>
      </c>
      <c r="T36" s="79">
        <f>IF(ISBLANK(Input!V$32),T$35*Input!$B$19,T$11)</f>
        <v>1.8752996103555812</v>
      </c>
      <c r="U36" s="79">
        <f>IF(ISBLANK(Input!W$32),U$35*Input!$B$19,U$11)</f>
        <v>1.9983337215794585</v>
      </c>
      <c r="V36" s="79">
        <f>IF(ISBLANK(Input!X$32),V$35*Input!$B$19,V$11)</f>
        <v>2.111955430524119</v>
      </c>
      <c r="W36" s="79">
        <f>IF(ISBLANK(Input!Y$32),W$35*Input!$B$19,W$11)</f>
        <v>2.226962704165244</v>
      </c>
      <c r="X36" s="79">
        <f>IF(ISBLANK(Input!Z$32),X$35*Input!$B$19,X$11)</f>
        <v>2.3434849871646812</v>
      </c>
      <c r="Y36" s="79">
        <f>IF(ISBLANK(Input!AA$32),Y$35*Input!$B$19,Y$11)</f>
        <v>2.4615661443400594</v>
      </c>
      <c r="Z36" s="79">
        <f>IF(ISBLANK(Input!AB$32),Z$35*Input!$B$19,Z$11)</f>
        <v>2.5812858179198344</v>
      </c>
      <c r="AA36" s="79">
        <f>IF(ISBLANK(Input!AC$32),AA$35*Input!$B$19,AA$11)</f>
        <v>2.7039742539457703</v>
      </c>
      <c r="AB36" s="79">
        <f>IF(ISBLANK(Input!AD$32),AB$35*Input!$B$19,AB$11)</f>
        <v>2.831628433760166</v>
      </c>
      <c r="AC36" s="79">
        <f>IF(ISBLANK(Input!AE$32),AC$35*Input!$B$19,AC$11)</f>
        <v>2.966357445333154</v>
      </c>
      <c r="AD36" s="79">
        <f>IF(ISBLANK(Input!AF$32),AD$35*Input!$B$19,AD$11)</f>
        <v>3.110515991887477</v>
      </c>
      <c r="AE36" s="79">
        <f>IF(ISBLANK(Input!AG$32),AE$35*Input!$B$19,AE$11)</f>
        <v>3.2660843499916212</v>
      </c>
      <c r="AF36" s="79">
        <f>IF(ISBLANK(Input!AH$32),AF$35*Input!$B$19,AF$11)</f>
        <v>3.4348077654059668</v>
      </c>
      <c r="AG36" s="79">
        <f>IF(ISBLANK(Input!AI$32),AG$35*Input!$B$19,AG$11)</f>
        <v>3.6180885136275425</v>
      </c>
      <c r="AH36" s="79">
        <f>IF(ISBLANK(Input!AJ$32),AH$35*Input!$B$19,AH$11)</f>
        <v>3.8165929259845615</v>
      </c>
      <c r="AI36" s="79">
        <f>IF(ISBLANK(Input!AK$32),AI$35*Input!$B$19,AI$11)</f>
        <v>4.031012182998034</v>
      </c>
      <c r="AJ36" s="79">
        <f>IF(ISBLANK(Input!AL$32),AJ$35*Input!$B$19,AJ$11)</f>
        <v>4.261870525229602</v>
      </c>
      <c r="AK36" s="79">
        <f>IF(ISBLANK(Input!AM$32),AK$35*Input!$B$19,AK$11)</f>
        <v>4.509271606785231</v>
      </c>
      <c r="AL36" s="79">
        <f>IF(ISBLANK(Input!AN$32),AL$35*Input!$B$19,AL$11)</f>
        <v>4.773498569851022</v>
      </c>
      <c r="AM36" s="79">
        <f>IF(ISBLANK(Input!AO$32),AM$35*Input!$B$19,AM$11)</f>
        <v>5.055211957986514</v>
      </c>
      <c r="AN36" s="79">
        <f>IF(ISBLANK(Input!AP$32),AN$35*Input!$B$19,AN$11)</f>
        <v>5.354768596373238</v>
      </c>
      <c r="AO36" s="79">
        <f>IF(ISBLANK(Input!AQ$32),AO$35*Input!$B$19,AO$11)</f>
        <v>5.672396210638621</v>
      </c>
      <c r="AP36" s="79">
        <f>IF(ISBLANK(Input!AR$32),AP$35*Input!$B$19,AP$11)</f>
        <v>6.007329095581024</v>
      </c>
      <c r="AQ36" s="79">
        <f>IF(ISBLANK(Input!AS$32),AQ$35*Input!$B$19,AQ$11)</f>
        <v>6.357941648569603</v>
      </c>
      <c r="AR36" s="79">
        <f>IF(ISBLANK(Input!AT$32),AR$35*Input!$B$19,AR$11)</f>
        <v>6.7222478207896</v>
      </c>
      <c r="AS36" s="79">
        <f>IF(ISBLANK(Input!AU$32),AS$35*Input!$B$19,AS$11)</f>
        <v>7.097772335027433</v>
      </c>
      <c r="AT36" s="79">
        <f>IF(ISBLANK(Input!AV$32),AT$35*Input!$B$19,AT$11)</f>
        <v>7.484050588790102</v>
      </c>
      <c r="AU36" s="79">
        <f>IF(ISBLANK(Input!AW$32),AU$35*Input!$B$19,AU$11)</f>
        <v>7.881829595665603</v>
      </c>
      <c r="AV36" s="79">
        <f>IF(ISBLANK(Input!AX$32),AV$35*Input!$B$19,AV$11)</f>
        <v>8.291491566909722</v>
      </c>
      <c r="AW36" s="79">
        <f>IF(ISBLANK(Input!AY$32),AW$35*Input!$B$19,AW$11)</f>
        <v>8.71327163945734</v>
      </c>
      <c r="AX36" s="79">
        <f>IF(ISBLANK(Input!AZ$32),AX$35*Input!$B$19,AX$11)</f>
        <v>9.14737140464757</v>
      </c>
      <c r="AY36" s="79">
        <f>IF(ISBLANK(Input!BA$32),AY$35*Input!$B$19,AY$11)</f>
        <v>9.595267909662525</v>
      </c>
      <c r="AZ36" s="79">
        <f>IF(ISBLANK(Input!BB$32),AZ$35*Input!$B$19,AZ$11)</f>
        <v>10.058180170824903</v>
      </c>
      <c r="BA36" s="79">
        <f>IF(ISBLANK(Input!BC$32),BA$35*Input!$B$19,BA$11)</f>
        <v>10.53684415436077</v>
      </c>
      <c r="BB36" s="79">
        <f>IF(ISBLANK(Input!BD$32),BB$35*Input!$B$19,BB$11)</f>
        <v>11.030738730051267</v>
      </c>
      <c r="BC36" s="79">
        <f>IF(ISBLANK(Input!BE$32),BC$35*Input!$B$19,BC$11)</f>
        <v>11.539403412585239</v>
      </c>
      <c r="BD36" s="79">
        <f>IF(ISBLANK(Input!BF$32),BD$35*Input!$B$19,BD$11)</f>
        <v>12.065572022138973</v>
      </c>
      <c r="BE36" s="79">
        <f>IF(ISBLANK(Input!BG$32),BE$35*Input!$B$19,BE$11)</f>
        <v>12.611150441036186</v>
      </c>
      <c r="BF36" s="79">
        <f>IF(ISBLANK(Input!BH$32),BF$35*Input!$B$19,BF$11)</f>
        <v>13.175146872168805</v>
      </c>
      <c r="BG36" s="79">
        <f>IF(ISBLANK(Input!BI$32),BG$35*Input!$B$19,BG$11)</f>
        <v>13.756943165769469</v>
      </c>
      <c r="BH36" s="79">
        <f>IF(ISBLANK(Input!BJ$32),BH$35*Input!$B$19,BH$11)</f>
        <v>14.35630468783431</v>
      </c>
      <c r="BI36" s="79">
        <f>IF(ISBLANK(Input!BK$32),BI$35*Input!$B$19,BI$11)</f>
        <v>14.970349375460778</v>
      </c>
      <c r="BJ36" s="79">
        <f>IF(ISBLANK(Input!BL$32),BJ$35*Input!$B$19,BJ$11)</f>
        <v>15.594927887918304</v>
      </c>
      <c r="BK36" s="79">
        <f>IF(ISBLANK(Input!BM$32),BK$35*Input!$B$19,BK$11)</f>
        <v>16.228702420376425</v>
      </c>
      <c r="BL36" s="79">
        <f>IF(ISBLANK(Input!BN$32),BL$35*Input!$B$19,BL$11)</f>
        <v>16.87205012502542</v>
      </c>
      <c r="BM36" s="79">
        <f>IF(ISBLANK(Input!BO$32),BM$35*Input!$B$19,BM$11)</f>
        <v>17.525839519841508</v>
      </c>
      <c r="BN36" s="79">
        <f>IF(ISBLANK(Input!BP$32),BN$35*Input!$B$19,BN$11)</f>
        <v>18.19352628665192</v>
      </c>
      <c r="BO36" s="79">
        <f>IF(ISBLANK(Input!BQ$32),BO$35*Input!$B$19,BO$11)</f>
        <v>18.877898604412703</v>
      </c>
      <c r="BP36" s="79">
        <f>IF(ISBLANK(Input!BR$32),BP$35*Input!$B$19,BP$11)</f>
        <v>19.580367649379635</v>
      </c>
      <c r="BQ36" s="79">
        <f>IF(ISBLANK(Input!BS$32),BQ$35*Input!$B$19,BQ$11)</f>
        <v>20.30237845407036</v>
      </c>
      <c r="BR36" s="79">
        <f>IF(ISBLANK(Input!BT$32),BR$35*Input!$B$19,BR$11)</f>
        <v>21.045235710301665</v>
      </c>
      <c r="BS36" s="79">
        <f>IF(ISBLANK(Input!BU$32),BS$35*Input!$B$19,BS$11)</f>
        <v>21.810158925359985</v>
      </c>
      <c r="BT36" s="79">
        <f>IF(ISBLANK(Input!BV$32),BT$35*Input!$B$19,BT$11)</f>
        <v>22.598163667406904</v>
      </c>
      <c r="BU36" s="79">
        <f>IF(ISBLANK(Input!BW$32),BU$35*Input!$B$19,BU$11)</f>
        <v>23.409987086300145</v>
      </c>
      <c r="BV36" s="79">
        <f>IF(ISBLANK(Input!BX$32),BV$35*Input!$B$19,BV$11)</f>
        <v>24.246365368795605</v>
      </c>
      <c r="BW36" s="79">
        <f>IF(ISBLANK(Input!BY$32),BW$35*Input!$B$19,BW$11)</f>
        <v>25.107879161271537</v>
      </c>
      <c r="BX36" s="79">
        <f>IF(ISBLANK(Input!BZ$32),BX$35*Input!$B$19,BX$11)</f>
        <v>25.9950257310211</v>
      </c>
      <c r="BY36" s="79">
        <f>IF(ISBLANK(Input!CA$32),BY$35*Input!$B$19,BY$11)</f>
        <v>26.908235892005347</v>
      </c>
      <c r="BZ36" s="79">
        <f>IF(ISBLANK(Input!CB$32),BZ$35*Input!$B$19,BZ$11)</f>
        <v>27.847980105486503</v>
      </c>
      <c r="CA36" s="79">
        <f>IF(ISBLANK(Input!CC$32),CA$35*Input!$B$19,CA$11)</f>
        <v>28.814768976657692</v>
      </c>
      <c r="CB36" s="79">
        <f>IF(ISBLANK(Input!CD$32),CB$35*Input!$B$19,CB$11)</f>
        <v>29.809191913383156</v>
      </c>
      <c r="CC36" s="79">
        <f>IF(ISBLANK(Input!CE$32),CC$35*Input!$B$19,CC$11)</f>
        <v>30.83180858484671</v>
      </c>
      <c r="CD36" s="79">
        <f>IF(ISBLANK(Input!CF$32),CD$35*Input!$B$19,CD$11)</f>
        <v>31.883594739819358</v>
      </c>
      <c r="CE36" s="79">
        <f>IF(ISBLANK(Input!CG$32),CE$35*Input!$B$19,CE$11)</f>
        <v>32.965895712405974</v>
      </c>
      <c r="CF36" s="79">
        <f>IF(ISBLANK(Input!CH$32),CF$35*Input!$B$19,CF$11)</f>
        <v>34.079774423460954</v>
      </c>
      <c r="CG36" s="79">
        <f>IF(ISBLANK(Input!CI$32),CG$35*Input!$B$19,CG$11)</f>
        <v>35.22709700611387</v>
      </c>
      <c r="CH36" s="79">
        <f>IF(ISBLANK(Input!CJ$32),CH$35*Input!$B$19,CH$11)</f>
        <v>36.41001170006506</v>
      </c>
      <c r="CI36" s="79">
        <f>IF(ISBLANK(Input!CK$32),CI$35*Input!$B$19,CI$11)</f>
        <v>37.63058797805113</v>
      </c>
      <c r="CJ36" s="79">
        <f>IF(ISBLANK(Input!CL$32),CJ$35*Input!$B$19,CJ$11)</f>
        <v>38.891293110715</v>
      </c>
      <c r="CK36" s="79">
        <f>IF(ISBLANK(Input!CM$32),CK$35*Input!$B$19,CK$11)</f>
        <v>40.19445652854174</v>
      </c>
      <c r="CL36" s="79">
        <f>IF(ISBLANK(Input!CN$32),CL$35*Input!$B$19,CL$11)</f>
        <v>41.542453279392994</v>
      </c>
      <c r="CM36" s="79">
        <f>IF(ISBLANK(Input!CO$32),CM$35*Input!$B$19,CM$11)</f>
        <v>42.93763362147956</v>
      </c>
      <c r="CN36" s="79">
        <f>IF(ISBLANK(Input!CP$32),CN$35*Input!$B$19,CN$11)</f>
        <v>44.38197278720248</v>
      </c>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90"/>
      <c r="EK36" s="90"/>
      <c r="EL36" s="90"/>
      <c r="EM36" s="90"/>
    </row>
    <row r="37" spans="1:143" ht="12.75">
      <c r="A37" s="71" t="s">
        <v>9</v>
      </c>
      <c r="B37" s="92">
        <f>B$35-B$36</f>
        <v>3.8209999999999993</v>
      </c>
      <c r="C37" s="93">
        <f>IF(ISBLANK(Input!E$30),B$41*C$17+C$33*C$18,C$35-C$36)</f>
        <v>2.606</v>
      </c>
      <c r="D37" s="93">
        <f>IF(ISBLANK(Input!F$30),C$41*D$17+D$33*D$18,D$35-D$36)</f>
        <v>1.8570000000000002</v>
      </c>
      <c r="E37" s="93">
        <f>IF(ISBLANK(Input!G$30),D$41*E$17+E$33*E$18,E$35-E$36)</f>
        <v>1.9959999999999998</v>
      </c>
      <c r="F37" s="93">
        <f>IF(ISBLANK(Input!H$30),E$41*F$17+F$33*F$18,F$35-F$36)</f>
        <v>2.147</v>
      </c>
      <c r="G37" s="93">
        <f>IF(ISBLANK(Input!I$30),F$41*G$17+G$33*G$18,G$35-G$36)</f>
        <v>2.3100000000000005</v>
      </c>
      <c r="H37" s="93">
        <f>IF(ISBLANK(Input!J$30),G$41*H$17+H$33*H$18,H$35-H$36)</f>
        <v>1.9479328959999993</v>
      </c>
      <c r="I37" s="93">
        <f>IF(ISBLANK(Input!K$30),H$41*I$17+I$33*I$18,I$35-I$36)</f>
        <v>2.174771965556064</v>
      </c>
      <c r="J37" s="93">
        <f>IF(ISBLANK(Input!L$30),I$41*J$17+J$33*J$18,J$35-J$36)</f>
        <v>2.460974440104055</v>
      </c>
      <c r="K37" s="93">
        <f>IF(ISBLANK(Input!M$30),J$41*K$17+K$33*K$18,K$35-K$36)</f>
        <v>2.754237353065884</v>
      </c>
      <c r="L37" s="93">
        <f>IF(ISBLANK(Input!N$30),K$41*L$17+L$33*L$18,L$35-L$36)</f>
        <v>3.0566397630323916</v>
      </c>
      <c r="M37" s="93">
        <f>IF(ISBLANK(Input!O$30),L$41*M$17+M$33*M$18,M$35-M$36)</f>
        <v>3.366803418608308</v>
      </c>
      <c r="N37" s="93">
        <f>IF(ISBLANK(Input!P$30),M$41*N$17+N$33*N$18,N$35-N$36)</f>
        <v>3.683014656205956</v>
      </c>
      <c r="O37" s="93">
        <f>IF(ISBLANK(Input!Q$30),N$41*O$17+O$33*O$18,O$35-O$36)</f>
        <v>4.003412050832301</v>
      </c>
      <c r="P37" s="93">
        <f>IF(ISBLANK(Input!R$30),O$41*P$17+P$33*P$18,P$35-P$36)</f>
        <v>4.32534633901752</v>
      </c>
      <c r="Q37" s="93">
        <f>IF(ISBLANK(Input!S$30),P$41*Q$17+Q$33*Q$18,Q$35-Q$36)</f>
        <v>4.647275622709291</v>
      </c>
      <c r="R37" s="93">
        <f>IF(ISBLANK(Input!T$30),Q$41*R$17+R$33*R$18,R$35-R$36)</f>
        <v>5.062529503565501</v>
      </c>
      <c r="S37" s="93">
        <f>IF(ISBLANK(Input!U$30),R$41*S$17+S$33*S$18,S$35-S$36)</f>
        <v>5.492310071299894</v>
      </c>
      <c r="T37" s="93">
        <f>IF(ISBLANK(Input!V$30),S$41*T$17+T$33*T$18,T$35-T$36)</f>
        <v>5.938448766126007</v>
      </c>
      <c r="U37" s="93">
        <f>IF(ISBLANK(Input!W$30),T$41*U$17+U$33*U$18,U$35-U$36)</f>
        <v>6.328056785001619</v>
      </c>
      <c r="V37" s="93">
        <f>IF(ISBLANK(Input!X$30),U$41*V$17+V$33*V$18,V$35-V$36)</f>
        <v>6.687858863326376</v>
      </c>
      <c r="W37" s="93">
        <f>IF(ISBLANK(Input!Y$30),V$41*W$17+W$33*W$18,W$35-W$36)</f>
        <v>7.052048563189938</v>
      </c>
      <c r="X37" s="93">
        <f>IF(ISBLANK(Input!Z$30),W$41*X$17+X$33*X$18,X$35-X$36)</f>
        <v>7.421035792688158</v>
      </c>
      <c r="Y37" s="93">
        <f>IF(ISBLANK(Input!AA$30),X$41*Y$17+Y$33*Y$18,Y$35-Y$36)</f>
        <v>7.794959457076855</v>
      </c>
      <c r="Z37" s="93">
        <f>IF(ISBLANK(Input!AB$30),Y$41*Z$17+Z$33*Z$18,Z$35-Z$36)</f>
        <v>8.174071756746143</v>
      </c>
      <c r="AA37" s="93">
        <f>IF(ISBLANK(Input!AC$30),Z$41*AA$17+AA$33*AA$18,AA$35-AA$36)</f>
        <v>8.56258513749494</v>
      </c>
      <c r="AB37" s="93">
        <f>IF(ISBLANK(Input!AD$30),AA$41*AB$17+AB$33*AB$18,AB$35-AB$36)</f>
        <v>8.96682337357386</v>
      </c>
      <c r="AC37" s="93">
        <f>IF(ISBLANK(Input!AE$30),AB$41*AC$17+AC$33*AC$18,AC$35-AC$36)</f>
        <v>9.393465243554987</v>
      </c>
      <c r="AD37" s="93">
        <f>IF(ISBLANK(Input!AF$30),AC$41*AD$17+AD$33*AD$18,AD$35-AD$36)</f>
        <v>9.849967307643677</v>
      </c>
      <c r="AE37" s="93">
        <f>IF(ISBLANK(Input!AG$30),AD$41*AE$17+AE$33*AE$18,AE$35-AE$36)</f>
        <v>10.342600441640135</v>
      </c>
      <c r="AF37" s="93">
        <f>IF(ISBLANK(Input!AH$30),AE$41*AF$17+AF$33*AF$18,AF$35-AF$36)</f>
        <v>10.876891257118896</v>
      </c>
      <c r="AG37" s="93">
        <f>IF(ISBLANK(Input!AI$30),AF$41*AG$17+AG$33*AG$18,AG$35-AG$36)</f>
        <v>11.457280293153886</v>
      </c>
      <c r="AH37" s="93">
        <f>IF(ISBLANK(Input!AJ$30),AG$41*AH$17+AH$33*AH$18,AH$35-AH$36)</f>
        <v>12.085877598951111</v>
      </c>
      <c r="AI37" s="93">
        <f>IF(ISBLANK(Input!AK$30),AH$41*AI$17+AI$33*AI$18,AI$35-AI$36)</f>
        <v>12.764871912827111</v>
      </c>
      <c r="AJ37" s="93">
        <f>IF(ISBLANK(Input!AL$30),AI$41*AJ$17+AJ$33*AJ$18,AJ$35-AJ$36)</f>
        <v>13.49592332989374</v>
      </c>
      <c r="AK37" s="93">
        <f>IF(ISBLANK(Input!AM$30),AJ$41*AK$17+AK$33*AK$18,AK$35-AK$36)</f>
        <v>14.279360088153231</v>
      </c>
      <c r="AL37" s="93">
        <f>IF(ISBLANK(Input!AN$30),AK$41*AL$17+AL$33*AL$18,AL$35-AL$36)</f>
        <v>15.11607880452824</v>
      </c>
      <c r="AM37" s="93">
        <f>IF(ISBLANK(Input!AO$30),AL$41*AM$17+AM$33*AM$18,AM$35-AM$36)</f>
        <v>16.00817120029063</v>
      </c>
      <c r="AN37" s="93">
        <f>IF(ISBLANK(Input!AP$30),AM$41*AN$17+AN$33*AN$18,AN$35-AN$36)</f>
        <v>16.956767221848587</v>
      </c>
      <c r="AO37" s="93">
        <f>IF(ISBLANK(Input!AQ$30),AN$41*AO$17+AO$33*AO$18,AO$35-AO$36)</f>
        <v>17.962588000355634</v>
      </c>
      <c r="AP37" s="93">
        <f>IF(ISBLANK(Input!AR$30),AO$41*AP$17+AP$33*AP$18,AP$35-AP$36)</f>
        <v>19.023208802673246</v>
      </c>
      <c r="AQ37" s="93">
        <f>IF(ISBLANK(Input!AS$30),AP$41*AQ$17+AQ$33*AQ$18,AQ$35-AQ$36)</f>
        <v>20.133481887137076</v>
      </c>
      <c r="AR37" s="93">
        <f>IF(ISBLANK(Input!AT$30),AQ$41*AR$17+AR$33*AR$18,AR$35-AR$36)</f>
        <v>21.287118099167067</v>
      </c>
      <c r="AS37" s="93">
        <f>IF(ISBLANK(Input!AU$30),AR$41*AS$17+AS$33*AS$18,AS$35-AS$36)</f>
        <v>22.476279060920206</v>
      </c>
      <c r="AT37" s="93">
        <f>IF(ISBLANK(Input!AV$30),AS$41*AT$17+AT$33*AT$18,AT$35-AT$36)</f>
        <v>23.69949353116866</v>
      </c>
      <c r="AU37" s="93">
        <f>IF(ISBLANK(Input!AW$30),AT$41*AU$17+AU$33*AU$18,AU$35-AU$36)</f>
        <v>24.959127052941074</v>
      </c>
      <c r="AV37" s="93">
        <f>IF(ISBLANK(Input!AX$30),AU$41*AV$17+AV$33*AV$18,AV$35-AV$36)</f>
        <v>26.25638996188078</v>
      </c>
      <c r="AW37" s="93">
        <f>IF(ISBLANK(Input!AY$30),AV$41*AW$17+AW$33*AW$18,AW$35-AW$36)</f>
        <v>27.592026858281578</v>
      </c>
      <c r="AX37" s="93">
        <f>IF(ISBLANK(Input!AZ$30),AW$41*AX$17+AX$33*AX$18,AX$35-AX$36)</f>
        <v>28.966676114717302</v>
      </c>
      <c r="AY37" s="93">
        <f>IF(ISBLANK(Input!BA$30),AX$41*AY$17+AY$33*AY$18,AY$35-AY$36)</f>
        <v>30.385015047264666</v>
      </c>
      <c r="AZ37" s="93">
        <f>IF(ISBLANK(Input!BB$30),AY$41*AZ$17+AZ$33*AZ$18,AZ$35-AZ$36)</f>
        <v>31.850903874278856</v>
      </c>
      <c r="BA37" s="93">
        <f>IF(ISBLANK(Input!BC$30),AZ$41*BA$17+BA$33*BA$18,BA$35-BA$36)</f>
        <v>33.36667315547577</v>
      </c>
      <c r="BB37" s="93">
        <f>IF(ISBLANK(Input!BD$30),BA$41*BB$17+BB$33*BB$18,BB$35-BB$36)</f>
        <v>34.930672645162346</v>
      </c>
      <c r="BC37" s="93">
        <f>IF(ISBLANK(Input!BE$30),BB$41*BC$17+BC$33*BC$18,BC$35-BC$36)</f>
        <v>36.54144413985326</v>
      </c>
      <c r="BD37" s="93">
        <f>IF(ISBLANK(Input!BF$30),BC$41*BD$17+BD$33*BD$18,BD$35-BD$36)</f>
        <v>38.20764473677342</v>
      </c>
      <c r="BE37" s="93">
        <f>IF(ISBLANK(Input!BG$30),BD$41*BE$17+BE$33*BE$18,BE$35-BE$36)</f>
        <v>39.935309729947924</v>
      </c>
      <c r="BF37" s="93">
        <f>IF(ISBLANK(Input!BH$30),BE$41*BF$17+BF$33*BF$18,BF$35-BF$36)</f>
        <v>41.72129842853455</v>
      </c>
      <c r="BG37" s="93">
        <f>IF(ISBLANK(Input!BI$30),BF$41*BG$17+BG$33*BG$18,BG$35-BG$36)</f>
        <v>43.56365335826999</v>
      </c>
      <c r="BH37" s="93">
        <f>IF(ISBLANK(Input!BJ$30),BG$41*BH$17+BH$33*BH$18,BH$35-BH$36)</f>
        <v>45.46163151147532</v>
      </c>
      <c r="BI37" s="93">
        <f>IF(ISBLANK(Input!BK$30),BH$41*BI$17+BI$33*BI$18,BI$35-BI$36)</f>
        <v>47.406106355625795</v>
      </c>
      <c r="BJ37" s="93">
        <f>IF(ISBLANK(Input!BL$30),BI$41*BJ$17+BJ$33*BJ$18,BJ$35-BJ$36)</f>
        <v>49.383938311741296</v>
      </c>
      <c r="BK37" s="93">
        <f>IF(ISBLANK(Input!BM$30),BJ$41*BK$17+BK$33*BK$18,BK$35-BK$36)</f>
        <v>51.39089099785868</v>
      </c>
      <c r="BL37" s="93">
        <f>IF(ISBLANK(Input!BN$30),BK$41*BL$17+BL$33*BL$18,BL$35-BL$36)</f>
        <v>53.42815872924716</v>
      </c>
      <c r="BM37" s="93">
        <f>IF(ISBLANK(Input!BO$30),BL$41*BM$17+BM$33*BM$18,BM$35-BM$36)</f>
        <v>55.49849181283145</v>
      </c>
      <c r="BN37" s="93">
        <f>IF(ISBLANK(Input!BP$30),BM$41*BN$17+BN$33*BN$18,BN$35-BN$36)</f>
        <v>57.612833241064415</v>
      </c>
      <c r="BO37" s="93">
        <f>IF(ISBLANK(Input!BQ$30),BN$41*BO$17+BO$33*BO$18,BO$35-BO$36)</f>
        <v>59.78001224730689</v>
      </c>
      <c r="BP37" s="93">
        <f>IF(ISBLANK(Input!BR$30),BO$41*BP$17+BP$33*BP$18,BP$35-BP$36)</f>
        <v>62.00449755636885</v>
      </c>
      <c r="BQ37" s="93">
        <f>IF(ISBLANK(Input!BS$30),BP$41*BQ$17+BQ$33*BQ$18,BQ$35-BQ$36)</f>
        <v>64.29086510455615</v>
      </c>
      <c r="BR37" s="93">
        <f>IF(ISBLANK(Input!BT$30),BQ$41*BR$17+BR$33*BR$18,BR$35-BR$36)</f>
        <v>66.64324641595528</v>
      </c>
      <c r="BS37" s="93">
        <f>IF(ISBLANK(Input!BU$30),BR$41*BS$17+BS$33*BS$18,BS$35-BS$36)</f>
        <v>69.06550326363995</v>
      </c>
      <c r="BT37" s="93">
        <f>IF(ISBLANK(Input!BV$30),BS$41*BT$17+BT$33*BT$18,BT$35-BT$36)</f>
        <v>71.5608516134552</v>
      </c>
      <c r="BU37" s="93">
        <f>IF(ISBLANK(Input!BW$30),BT$41*BU$17+BU$33*BU$18,BU$35-BU$36)</f>
        <v>74.13162577328379</v>
      </c>
      <c r="BV37" s="93">
        <f>IF(ISBLANK(Input!BX$30),BU$41*BV$17+BV$33*BV$18,BV$35-BV$36)</f>
        <v>76.78015700118608</v>
      </c>
      <c r="BW37" s="93">
        <f>IF(ISBLANK(Input!BY$30),BV$41*BW$17+BW$33*BW$18,BW$35-BW$36)</f>
        <v>79.5082840106932</v>
      </c>
      <c r="BX37" s="93">
        <f>IF(ISBLANK(Input!BZ$30),BW$41*BX$17+BX$33*BX$18,BX$35-BX$36)</f>
        <v>82.31758148156682</v>
      </c>
      <c r="BY37" s="93">
        <f>IF(ISBLANK(Input!CA$30),BX$41*BY$17+BY$33*BY$18,BY$35-BY$36)</f>
        <v>85.20941365801693</v>
      </c>
      <c r="BZ37" s="93">
        <f>IF(ISBLANK(Input!CB$30),BY$41*BZ$17+BZ$33*BZ$18,BZ$35-BZ$36)</f>
        <v>88.1852703340406</v>
      </c>
      <c r="CA37" s="93">
        <f>IF(ISBLANK(Input!CC$30),BZ$41*CA$17+CA$33*CA$18,CA$35-CA$36)</f>
        <v>91.2467684260827</v>
      </c>
      <c r="CB37" s="93">
        <f>IF(ISBLANK(Input!CD$30),CA$41*CB$17+CB$33*CB$18,CB$35-CB$36)</f>
        <v>94.39577439237999</v>
      </c>
      <c r="CC37" s="93">
        <f>IF(ISBLANK(Input!CE$30),CB$41*CC$17+CC$33*CC$18,CC$35-CC$36)</f>
        <v>97.63406051868124</v>
      </c>
      <c r="CD37" s="93">
        <f>IF(ISBLANK(Input!CF$30),CC$41*CD$17+CD$33*CD$18,CD$35-CD$36)</f>
        <v>100.96471667609464</v>
      </c>
      <c r="CE37" s="93">
        <f>IF(ISBLANK(Input!CG$30),CD$41*CE$17+CE$33*CE$18,CE$35-CE$36)</f>
        <v>104.39200308928558</v>
      </c>
      <c r="CF37" s="93">
        <f>IF(ISBLANK(Input!CH$30),CE$41*CF$17+CF$33*CF$18,CF$35-CF$36)</f>
        <v>107.91928567429304</v>
      </c>
      <c r="CG37" s="93">
        <f>IF(ISBLANK(Input!CI$30),CF$41*CG$17+CG$33*CG$18,CG$35-CG$36)</f>
        <v>111.55247385269392</v>
      </c>
      <c r="CH37" s="93">
        <f>IF(ISBLANK(Input!CJ$30),CG$41*CH$17+CH$33*CH$18,CH$35-CH$36)</f>
        <v>115.29837038353935</v>
      </c>
      <c r="CI37" s="93">
        <f>IF(ISBLANK(Input!CK$30),CH$41*CI$17+CI$33*CI$18,CI$35-CI$36)</f>
        <v>119.16352859716191</v>
      </c>
      <c r="CJ37" s="93">
        <f>IF(ISBLANK(Input!CL$30),CI$41*CJ$17+CJ$33*CJ$18,CJ$35-CJ$36)</f>
        <v>123.15576151726415</v>
      </c>
      <c r="CK37" s="93">
        <f>IF(ISBLANK(Input!CM$30),CJ$41*CK$17+CK$33*CK$18,CK$35-CK$36)</f>
        <v>127.28244567371553</v>
      </c>
      <c r="CL37" s="93">
        <f>IF(ISBLANK(Input!CN$30),CK$41*CL$17+CL$33*CL$18,CL$35-CL$36)</f>
        <v>131.55110205141116</v>
      </c>
      <c r="CM37" s="93">
        <f>IF(ISBLANK(Input!CO$30),CL$41*CM$17+CM$33*CM$18,CM$35-CM$36)</f>
        <v>135.9691731346853</v>
      </c>
      <c r="CN37" s="93">
        <f>IF(ISBLANK(Input!CP$30),CM$41*CN$17+CN$33*CN$18,CN$35-CN$36)</f>
        <v>140.5429138261412</v>
      </c>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1"/>
      <c r="EK37" s="71"/>
      <c r="EL37" s="71"/>
      <c r="EM37" s="71"/>
    </row>
    <row r="38" spans="1:143" ht="12.75">
      <c r="A38" s="71"/>
      <c r="B38" s="71"/>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93"/>
      <c r="BY38" s="93"/>
      <c r="BZ38" s="93"/>
      <c r="CA38" s="93"/>
      <c r="CB38" s="93"/>
      <c r="CC38" s="93"/>
      <c r="CD38" s="93"/>
      <c r="CE38" s="93"/>
      <c r="CF38" s="93"/>
      <c r="CG38" s="93"/>
      <c r="CH38" s="93"/>
      <c r="CI38" s="93"/>
      <c r="CJ38" s="93"/>
      <c r="CK38" s="93"/>
      <c r="CL38" s="93"/>
      <c r="CM38" s="93"/>
      <c r="CN38" s="93"/>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1"/>
      <c r="EK38" s="71"/>
      <c r="EL38" s="71"/>
      <c r="EM38" s="71"/>
    </row>
    <row r="39" spans="1:143" ht="12.75">
      <c r="A39" s="71" t="s">
        <v>12</v>
      </c>
      <c r="B39" s="79"/>
      <c r="C39" s="79">
        <f>C$13</f>
        <v>0</v>
      </c>
      <c r="D39" s="79">
        <f aca="true" t="shared" si="27" ref="D39:BO39">D$13</f>
        <v>0</v>
      </c>
      <c r="E39" s="79">
        <f t="shared" si="27"/>
        <v>0</v>
      </c>
      <c r="F39" s="79">
        <f t="shared" si="27"/>
        <v>0</v>
      </c>
      <c r="G39" s="79">
        <f t="shared" si="27"/>
        <v>0</v>
      </c>
      <c r="H39" s="79">
        <f t="shared" si="27"/>
        <v>0</v>
      </c>
      <c r="I39" s="79">
        <f t="shared" si="27"/>
        <v>0</v>
      </c>
      <c r="J39" s="79">
        <f t="shared" si="27"/>
        <v>0</v>
      </c>
      <c r="K39" s="79">
        <f t="shared" si="27"/>
        <v>0</v>
      </c>
      <c r="L39" s="79">
        <f t="shared" si="27"/>
        <v>0</v>
      </c>
      <c r="M39" s="79">
        <f t="shared" si="27"/>
      </c>
      <c r="N39" s="79">
        <f t="shared" si="27"/>
      </c>
      <c r="O39" s="79">
        <f t="shared" si="27"/>
      </c>
      <c r="P39" s="79">
        <f t="shared" si="27"/>
      </c>
      <c r="Q39" s="79">
        <f t="shared" si="27"/>
      </c>
      <c r="R39" s="79">
        <f t="shared" si="27"/>
      </c>
      <c r="S39" s="79">
        <f t="shared" si="27"/>
      </c>
      <c r="T39" s="79">
        <f t="shared" si="27"/>
      </c>
      <c r="U39" s="79">
        <f t="shared" si="27"/>
      </c>
      <c r="V39" s="79">
        <f t="shared" si="27"/>
      </c>
      <c r="W39" s="79">
        <f t="shared" si="27"/>
      </c>
      <c r="X39" s="79">
        <f t="shared" si="27"/>
      </c>
      <c r="Y39" s="79">
        <f t="shared" si="27"/>
      </c>
      <c r="Z39" s="79">
        <f t="shared" si="27"/>
      </c>
      <c r="AA39" s="79">
        <f t="shared" si="27"/>
      </c>
      <c r="AB39" s="79">
        <f t="shared" si="27"/>
      </c>
      <c r="AC39" s="79">
        <f t="shared" si="27"/>
      </c>
      <c r="AD39" s="79">
        <f t="shared" si="27"/>
      </c>
      <c r="AE39" s="79">
        <f t="shared" si="27"/>
      </c>
      <c r="AF39" s="79">
        <f t="shared" si="27"/>
      </c>
      <c r="AG39" s="79">
        <f t="shared" si="27"/>
      </c>
      <c r="AH39" s="79">
        <f t="shared" si="27"/>
      </c>
      <c r="AI39" s="79">
        <f t="shared" si="27"/>
      </c>
      <c r="AJ39" s="79">
        <f t="shared" si="27"/>
      </c>
      <c r="AK39" s="79">
        <f t="shared" si="27"/>
      </c>
      <c r="AL39" s="79">
        <f t="shared" si="27"/>
      </c>
      <c r="AM39" s="79">
        <f t="shared" si="27"/>
      </c>
      <c r="AN39" s="79">
        <f t="shared" si="27"/>
      </c>
      <c r="AO39" s="79">
        <f t="shared" si="27"/>
      </c>
      <c r="AP39" s="79">
        <f t="shared" si="27"/>
      </c>
      <c r="AQ39" s="79">
        <f t="shared" si="27"/>
      </c>
      <c r="AR39" s="79">
        <f t="shared" si="27"/>
      </c>
      <c r="AS39" s="79">
        <f t="shared" si="27"/>
      </c>
      <c r="AT39" s="79">
        <f t="shared" si="27"/>
      </c>
      <c r="AU39" s="79">
        <f t="shared" si="27"/>
      </c>
      <c r="AV39" s="79">
        <f t="shared" si="27"/>
      </c>
      <c r="AW39" s="79">
        <f t="shared" si="27"/>
      </c>
      <c r="AX39" s="79">
        <f t="shared" si="27"/>
      </c>
      <c r="AY39" s="79">
        <f t="shared" si="27"/>
      </c>
      <c r="AZ39" s="79">
        <f t="shared" si="27"/>
      </c>
      <c r="BA39" s="79">
        <f t="shared" si="27"/>
      </c>
      <c r="BB39" s="79">
        <f t="shared" si="27"/>
      </c>
      <c r="BC39" s="79">
        <f t="shared" si="27"/>
      </c>
      <c r="BD39" s="79">
        <f t="shared" si="27"/>
      </c>
      <c r="BE39" s="79">
        <f t="shared" si="27"/>
      </c>
      <c r="BF39" s="79">
        <f t="shared" si="27"/>
      </c>
      <c r="BG39" s="79">
        <f t="shared" si="27"/>
      </c>
      <c r="BH39" s="79">
        <f t="shared" si="27"/>
      </c>
      <c r="BI39" s="79">
        <f t="shared" si="27"/>
      </c>
      <c r="BJ39" s="79">
        <f t="shared" si="27"/>
      </c>
      <c r="BK39" s="79">
        <f t="shared" si="27"/>
      </c>
      <c r="BL39" s="79">
        <f t="shared" si="27"/>
      </c>
      <c r="BM39" s="79">
        <f t="shared" si="27"/>
      </c>
      <c r="BN39" s="79">
        <f t="shared" si="27"/>
      </c>
      <c r="BO39" s="79">
        <f t="shared" si="27"/>
      </c>
      <c r="BP39" s="79">
        <f aca="true" t="shared" si="28" ref="BP39:CN39">BP$13</f>
      </c>
      <c r="BQ39" s="79">
        <f t="shared" si="28"/>
      </c>
      <c r="BR39" s="79">
        <f t="shared" si="28"/>
      </c>
      <c r="BS39" s="79">
        <f t="shared" si="28"/>
      </c>
      <c r="BT39" s="79">
        <f t="shared" si="28"/>
      </c>
      <c r="BU39" s="79">
        <f t="shared" si="28"/>
      </c>
      <c r="BV39" s="79">
        <f t="shared" si="28"/>
      </c>
      <c r="BW39" s="79">
        <f t="shared" si="28"/>
      </c>
      <c r="BX39" s="79">
        <f t="shared" si="28"/>
      </c>
      <c r="BY39" s="79">
        <f t="shared" si="28"/>
      </c>
      <c r="BZ39" s="79">
        <f t="shared" si="28"/>
      </c>
      <c r="CA39" s="79">
        <f t="shared" si="28"/>
      </c>
      <c r="CB39" s="79">
        <f t="shared" si="28"/>
      </c>
      <c r="CC39" s="79">
        <f t="shared" si="28"/>
      </c>
      <c r="CD39" s="79">
        <f t="shared" si="28"/>
      </c>
      <c r="CE39" s="79">
        <f t="shared" si="28"/>
      </c>
      <c r="CF39" s="79">
        <f t="shared" si="28"/>
      </c>
      <c r="CG39" s="79">
        <f t="shared" si="28"/>
      </c>
      <c r="CH39" s="79">
        <f t="shared" si="28"/>
      </c>
      <c r="CI39" s="79">
        <f t="shared" si="28"/>
      </c>
      <c r="CJ39" s="79">
        <f t="shared" si="28"/>
      </c>
      <c r="CK39" s="79">
        <f t="shared" si="28"/>
      </c>
      <c r="CL39" s="79">
        <f t="shared" si="28"/>
      </c>
      <c r="CM39" s="79">
        <f t="shared" si="28"/>
      </c>
      <c r="CN39" s="79">
        <f t="shared" si="28"/>
      </c>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1"/>
      <c r="EK39" s="71"/>
      <c r="EL39" s="71"/>
      <c r="EM39" s="71"/>
    </row>
    <row r="40" spans="1:143" ht="12.75">
      <c r="A40" s="71" t="s">
        <v>81</v>
      </c>
      <c r="B40" s="92">
        <f>'History of NZS Fund'!M$12</f>
        <v>0.025</v>
      </c>
      <c r="C40" s="79">
        <f>IF(ISBLANK(Input!E$34),B$40*C$35/B$35,C$12)</f>
        <v>0.002</v>
      </c>
      <c r="D40" s="79">
        <f>IF(ISBLANK(Input!F$34),C$40*D$35/C$35,D$12)</f>
        <v>0.019</v>
      </c>
      <c r="E40" s="79">
        <f>IF(ISBLANK(Input!G$34),D$40*E$35/D$35,E$12)</f>
        <v>0.027</v>
      </c>
      <c r="F40" s="79">
        <f>IF(ISBLANK(Input!H$34),E$40*F$35/E$35,F$12)</f>
        <v>0.035</v>
      </c>
      <c r="G40" s="79">
        <f>IF(ISBLANK(Input!I$34),F$40*G$35/F$35,G$12)</f>
        <v>0.044</v>
      </c>
      <c r="H40" s="79">
        <f>IF(ISBLANK(Input!J$34),G$40*H$35/G$35,H$12)</f>
        <v>0.0370361452873563</v>
      </c>
      <c r="I40" s="79">
        <f>IF(ISBLANK(Input!K$34),H$40*I$35/H$35,I$12)</f>
        <v>0.04134904782839287</v>
      </c>
      <c r="J40" s="79">
        <f>IF(ISBLANK(Input!L$34),I$40*J$35/I$35,J$12)</f>
        <v>0.04679062974875914</v>
      </c>
      <c r="K40" s="79">
        <f>IF(ISBLANK(Input!M$34),J$40*K$35/J$35,K$12)</f>
        <v>0.05236645213676382</v>
      </c>
      <c r="L40" s="79">
        <f>IF(ISBLANK(Input!N$34),K$40*L$35/K$35,L$12)</f>
        <v>0.05811604423706904</v>
      </c>
      <c r="M40" s="79">
        <f>IF(ISBLANK(Input!O$34),L$40*M$35/L$35,M$12)</f>
        <v>0.06401320128716856</v>
      </c>
      <c r="N40" s="79">
        <f>IF(ISBLANK(Input!P$34),M$40*N$35/M$35,N$12)</f>
        <v>0.07002534131581624</v>
      </c>
      <c r="O40" s="79">
        <f>IF(ISBLANK(Input!Q$34),N$40*O$35/N$35,O$12)</f>
        <v>0.07611707295679765</v>
      </c>
      <c r="P40" s="79">
        <f>IF(ISBLANK(Input!R$34),O$40*P$35/O$35,P$12)</f>
        <v>0.08223802563165272</v>
      </c>
      <c r="Q40" s="79">
        <f>IF(ISBLANK(Input!S$34),P$40*Q$35/P$35,Q$12)</f>
        <v>0.08835888315582432</v>
      </c>
      <c r="R40" s="79">
        <f>IF(ISBLANK(Input!T$34),Q$40*R$35/Q$35,R$12)</f>
        <v>0.09625412589961192</v>
      </c>
      <c r="S40" s="79">
        <f>IF(ISBLANK(Input!U$34),R$40*S$35/R$35,S$12)</f>
        <v>0.1044255652654028</v>
      </c>
      <c r="T40" s="79">
        <f>IF(ISBLANK(Input!V$34),S$40*T$35/S$35,T$12)</f>
        <v>0.11290802251730367</v>
      </c>
      <c r="U40" s="79">
        <f>IF(ISBLANK(Input!W$34),T$40*U$35/T$35,U$12)</f>
        <v>0.12031565920839644</v>
      </c>
      <c r="V40" s="79">
        <f>IF(ISBLANK(Input!X$34),U$40*V$35/U$35,V$12)</f>
        <v>0.12715659406549149</v>
      </c>
      <c r="W40" s="79">
        <f>IF(ISBLANK(Input!Y$34),V$40*W$35/V$35,W$12)</f>
        <v>0.13408095098969713</v>
      </c>
      <c r="X40" s="79">
        <f>IF(ISBLANK(Input!Z$34),W$40*X$35/W$35,X$12)</f>
        <v>0.14109652358408034</v>
      </c>
      <c r="Y40" s="79">
        <f>IF(ISBLANK(Input!AA$34),X$40*Y$35/X$35,Y$12)</f>
        <v>0.1482059528611967</v>
      </c>
      <c r="Z40" s="79">
        <f>IF(ISBLANK(Input!AB$34),Y$40*Z$35/Y$35,Z$12)</f>
        <v>0.15541403391963962</v>
      </c>
      <c r="AA40" s="79">
        <f>IF(ISBLANK(Input!AC$34),Z$40*AA$35/Z$35,AA$12)</f>
        <v>0.162800858201442</v>
      </c>
      <c r="AB40" s="79">
        <f>IF(ISBLANK(Input!AD$34),AA$40*AB$35/AA$35,AB$12)</f>
        <v>0.1704866599417723</v>
      </c>
      <c r="AC40" s="79">
        <f>IF(ISBLANK(Input!AE$34),AB$40*AC$35/AB$35,AC$12)</f>
        <v>0.1785984230906659</v>
      </c>
      <c r="AD40" s="79">
        <f>IF(ISBLANK(Input!AF$34),AC$40*AD$35/AC$35,AD$12)</f>
        <v>0.18727791959913634</v>
      </c>
      <c r="AE40" s="79">
        <f>IF(ISBLANK(Input!AG$34),AD$40*AE$35/AD$35,AE$12)</f>
        <v>0.19664437794147674</v>
      </c>
      <c r="AF40" s="79">
        <f>IF(ISBLANK(Input!AH$34),AE$40*AF$35/AE$35,AF$12)</f>
        <v>0.20680287585914395</v>
      </c>
      <c r="AG40" s="79">
        <f>IF(ISBLANK(Input!AI$34),AF$40*AG$35/AF$35,AG$12)</f>
        <v>0.21783784154298264</v>
      </c>
      <c r="AH40" s="79">
        <f>IF(ISBLANK(Input!AJ$34),AG$40*AH$35/AG$35,AH$12)</f>
        <v>0.22978939346376645</v>
      </c>
      <c r="AI40" s="79">
        <f>IF(ISBLANK(Input!AK$34),AH$40*AI$35/AH$35,AI$12)</f>
        <v>0.24269914621225142</v>
      </c>
      <c r="AJ40" s="79">
        <f>IF(ISBLANK(Input!AL$34),AI$40*AJ$35/AI$35,AJ$12)</f>
        <v>0.2565986632595817</v>
      </c>
      <c r="AK40" s="79">
        <f>IF(ISBLANK(Input!AM$34),AJ$40*AK$35/AJ$35,AK$12)</f>
        <v>0.2714941854112616</v>
      </c>
      <c r="AL40" s="79">
        <f>IF(ISBLANK(Input!AN$34),AK$40*AL$35/AK$35,AL$12)</f>
        <v>0.28740276008955223</v>
      </c>
      <c r="AM40" s="79">
        <f>IF(ISBLANK(Input!AO$34),AL$40*AM$35/AL$35,AM$12)</f>
        <v>0.3043641572953016</v>
      </c>
      <c r="AN40" s="79">
        <f>IF(ISBLANK(Input!AP$34),AM$40*AN$35/AM$35,AN$12)</f>
        <v>0.32239986075591437</v>
      </c>
      <c r="AO40" s="79">
        <f>IF(ISBLANK(Input!AQ$34),AN$40*AO$35/AN$35,AO$12)</f>
        <v>0.34152358137397243</v>
      </c>
      <c r="AP40" s="79">
        <f>IF(ISBLANK(Input!AR$34),AO$40*AP$35/AO$35,AP$12)</f>
        <v>0.3616892175774012</v>
      </c>
      <c r="AQ40" s="79">
        <f>IF(ISBLANK(Input!AS$34),AP$40*AQ$35/AP$35,AQ$12)</f>
        <v>0.3827988950972389</v>
      </c>
      <c r="AR40" s="79">
        <f>IF(ISBLANK(Input!AT$34),AQ$40*AR$35/AQ$35,AR$12)</f>
        <v>0.4047330379238397</v>
      </c>
      <c r="AS40" s="79">
        <f>IF(ISBLANK(Input!AU$34),AR$40*AS$35/AR$35,AS$12)</f>
        <v>0.4273426145884054</v>
      </c>
      <c r="AT40" s="79">
        <f>IF(ISBLANK(Input!AV$34),AS$40*AT$35/AS$35,AT$12)</f>
        <v>0.4505996523081063</v>
      </c>
      <c r="AU40" s="79">
        <f>IF(ISBLANK(Input!AW$34),AT$40*AU$35/AT$35,AU$12)</f>
        <v>0.47454912727050635</v>
      </c>
      <c r="AV40" s="79">
        <f>IF(ISBLANK(Input!AX$34),AU$40*AV$35/AU$35,AV$12)</f>
        <v>0.4992140516475469</v>
      </c>
      <c r="AW40" s="79">
        <f>IF(ISBLANK(Input!AY$34),AV$40*AW$35/AV$35,AW$12)</f>
        <v>0.524608582561744</v>
      </c>
      <c r="AX40" s="79">
        <f>IF(ISBLANK(Input!AZ$34),AW$40*AX$35/AW$35,AX$12)</f>
        <v>0.5507448574226773</v>
      </c>
      <c r="AY40" s="79">
        <f>IF(ISBLANK(Input!BA$34),AX$40*AY$35/AX$35,AY$12)</f>
        <v>0.5777118062741525</v>
      </c>
      <c r="AZ40" s="79">
        <f>IF(ISBLANK(Input!BB$34),AY$40*AZ$35/AY$35,AZ$12)</f>
        <v>0.6055828236402507</v>
      </c>
      <c r="BA40" s="79">
        <f>IF(ISBLANK(Input!BC$34),AZ$40*BA$35/AZ$35,BA$12)</f>
        <v>0.634402220569066</v>
      </c>
      <c r="BB40" s="79">
        <f>IF(ISBLANK(Input!BD$34),BA$40*BB$35/BA$35,BB$12)</f>
        <v>0.6641386208569449</v>
      </c>
      <c r="BC40" s="79">
        <f>IF(ISBLANK(Input!BE$34),BB$40*BC$35/BB$35,BC$12)</f>
        <v>0.694764299608306</v>
      </c>
      <c r="BD40" s="79">
        <f>IF(ISBLANK(Input!BF$34),BC$40*BD$35/BC$35,BD$12)</f>
        <v>0.726443854644382</v>
      </c>
      <c r="BE40" s="79">
        <f>IF(ISBLANK(Input!BG$34),BD$40*BE$35/BD$35,BE$12)</f>
        <v>0.7592920353114282</v>
      </c>
      <c r="BF40" s="79">
        <f>IF(ISBLANK(Input!BH$34),BE$40*BF$35/BE$35,BF$12)</f>
        <v>0.7932491274978474</v>
      </c>
      <c r="BG40" s="79">
        <f>IF(ISBLANK(Input!BI$34),BF$40*BG$35/BF$35,BG$12)</f>
        <v>0.8282779136478601</v>
      </c>
      <c r="BH40" s="79">
        <f>IF(ISBLANK(Input!BJ$34),BG$40*BH$35/BG$35,BH$12)</f>
        <v>0.8643642669194158</v>
      </c>
      <c r="BI40" s="79">
        <f>IF(ISBLANK(Input!BK$34),BH$40*BI$35/BH$35,BI$12)</f>
        <v>0.9013346640945177</v>
      </c>
      <c r="BJ40" s="79">
        <f>IF(ISBLANK(Input!BL$34),BI$40*BJ$35/BI$35,BJ$12)</f>
        <v>0.938939281702798</v>
      </c>
      <c r="BK40" s="79">
        <f>IF(ISBLANK(Input!BM$34),BJ$40*BK$35/BJ$35,BK$12)</f>
        <v>0.9770975732027395</v>
      </c>
      <c r="BL40" s="79">
        <f>IF(ISBLANK(Input!BN$34),BK$40*BL$35/BK$35,BL$12)</f>
        <v>1.015832246170112</v>
      </c>
      <c r="BM40" s="79">
        <f>IF(ISBLANK(Input!BO$34),BL$40*BM$35/BL$35,BM$12)</f>
        <v>1.0551955923276215</v>
      </c>
      <c r="BN40" s="79">
        <f>IF(ISBLANK(Input!BP$34),BM$40*BN$35/BM$35,BN$12)</f>
        <v>1.0953956713364583</v>
      </c>
      <c r="BO40" s="79">
        <f>IF(ISBLANK(Input!BQ$34),BN$40*BO$35/BN$35,BO$12)</f>
        <v>1.136600353850791</v>
      </c>
      <c r="BP40" s="79">
        <f>IF(ISBLANK(Input!BR$34),BO$40*BP$35/BO$35,BP$12)</f>
        <v>1.1788946039582693</v>
      </c>
      <c r="BQ40" s="79">
        <f>IF(ISBLANK(Input!BS$34),BP$40*BQ$35/BP$35,BQ$12)</f>
        <v>1.22236542416406</v>
      </c>
      <c r="BR40" s="79">
        <f>IF(ISBLANK(Input!BT$34),BQ$40*BR$35/BQ$35,BR$12)</f>
        <v>1.2670913673416424</v>
      </c>
      <c r="BS40" s="79">
        <f>IF(ISBLANK(Input!BU$34),BR$40*BS$35/BR$35,BS$12)</f>
        <v>1.3131458575750388</v>
      </c>
      <c r="BT40" s="79">
        <f>IF(ISBLANK(Input!BV$34),BS$40*BT$35/BS$35,BT$12)</f>
        <v>1.3605900401832276</v>
      </c>
      <c r="BU40" s="79">
        <f>IF(ISBLANK(Input!BW$34),BT$40*BU$35/BT$35,BU$12)</f>
        <v>1.409468297478387</v>
      </c>
      <c r="BV40" s="79">
        <f>IF(ISBLANK(Input!BX$34),BU$40*BV$35/BU$35,BV$12)</f>
        <v>1.4598249537862693</v>
      </c>
      <c r="BW40" s="79">
        <f>IF(ISBLANK(Input!BY$34),BV$40*BW$35/BV$35,BW$12)</f>
        <v>1.5116949686589307</v>
      </c>
      <c r="BX40" s="79">
        <f>IF(ISBLANK(Input!BZ$34),BW$40*BX$35/BW$35,BX$12)</f>
        <v>1.5651082815612032</v>
      </c>
      <c r="BY40" s="79">
        <f>IF(ISBLANK(Input!CA$34),BX$40*BY$35/BX$35,BY$12)</f>
        <v>1.620090830936281</v>
      </c>
      <c r="BZ40" s="79">
        <f>IF(ISBLANK(Input!CB$34),BY$40*BZ$35/BY$35,BZ$12)</f>
        <v>1.6766709423117199</v>
      </c>
      <c r="CA40" s="79">
        <f>IF(ISBLANK(Input!CC$34),BZ$40*CA$35/BZ$35,CA$12)</f>
        <v>1.734879358200516</v>
      </c>
      <c r="CB40" s="79">
        <f>IF(ISBLANK(Input!CD$34),CA$40*CB$35/CA$35,CB$12)</f>
        <v>1.7947515656661979</v>
      </c>
      <c r="CC40" s="79">
        <f>IF(ISBLANK(Input!CE$34),CB$40*CC$35/CB$35,CC$12)</f>
        <v>1.856321261266083</v>
      </c>
      <c r="CD40" s="79">
        <f>IF(ISBLANK(Input!CF$34),CC$40*CD$35/CC$35,CD$12)</f>
        <v>1.9196471928736318</v>
      </c>
      <c r="CE40" s="79">
        <f>IF(ISBLANK(Input!CG$34),CD$40*CE$35/CD$35,CE$12)</f>
        <v>1.9848103603528475</v>
      </c>
      <c r="CF40" s="79">
        <f>IF(ISBLANK(Input!CH$34),CE$40*CF$35/CE$35,CF$12)</f>
        <v>2.051874760033224</v>
      </c>
      <c r="CG40" s="79">
        <f>IF(ISBLANK(Input!CI$34),CF$40*CG$35/CF$35,CG$12)</f>
        <v>2.1209527480418835</v>
      </c>
      <c r="CH40" s="79">
        <f>IF(ISBLANK(Input!CJ$34),CG$40*CH$35/CG$35,CH$12)</f>
        <v>2.1921736655758903</v>
      </c>
      <c r="CI40" s="79">
        <f>IF(ISBLANK(Input!CK$34),CH$40*CI$35/CH$35,CI$12)</f>
        <v>2.265662111431647</v>
      </c>
      <c r="CJ40" s="79">
        <f>IF(ISBLANK(Input!CL$34),CI$40*CJ$35/CI$35,CJ$12)</f>
        <v>2.341566635018415</v>
      </c>
      <c r="CK40" s="79">
        <f>IF(ISBLANK(Input!CM$34),CJ$40*CK$35/CJ$35,CK$12)</f>
        <v>2.42002748666644</v>
      </c>
      <c r="CL40" s="79">
        <f>IF(ISBLANK(Input!CN$34),CK$40*CL$35/CK$35,CL$12)</f>
        <v>2.5011876632365757</v>
      </c>
      <c r="CM40" s="79">
        <f>IF(ISBLANK(Input!CO$34),CL$40*CM$35/CL$35,CM$12)</f>
        <v>2.5851886690545958</v>
      </c>
      <c r="CN40" s="79">
        <f>IF(ISBLANK(Input!CP$34),CM$40*CN$35/CM$35,CN$12)</f>
        <v>2.672149428895603</v>
      </c>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1"/>
      <c r="EK40" s="71"/>
      <c r="EL40" s="71"/>
      <c r="EM40" s="71"/>
    </row>
    <row r="41" spans="1:143" ht="12.75">
      <c r="A41" s="71" t="s">
        <v>3</v>
      </c>
      <c r="B41" s="92">
        <f>'History of NZS Fund'!M$13</f>
        <v>22.548999999999992</v>
      </c>
      <c r="C41" s="79">
        <f>SUM(B$41,C$33,C$37,C$39,C$40)</f>
        <v>25.156999999999993</v>
      </c>
      <c r="D41" s="79">
        <f aca="true" t="shared" si="29" ref="D41:BO41">SUM(C$41,D$33,D$37,D$39,D$40)</f>
        <v>27.03299999999999</v>
      </c>
      <c r="E41" s="79">
        <f t="shared" si="29"/>
        <v>29.05599999999999</v>
      </c>
      <c r="F41" s="79">
        <f t="shared" si="29"/>
        <v>31.23799999999999</v>
      </c>
      <c r="G41" s="79">
        <f t="shared" si="29"/>
        <v>33.591999999999985</v>
      </c>
      <c r="H41" s="79">
        <f t="shared" si="29"/>
        <v>35.57696904128734</v>
      </c>
      <c r="I41" s="79">
        <f t="shared" si="29"/>
        <v>40.32209005467179</v>
      </c>
      <c r="J41" s="79">
        <f t="shared" si="29"/>
        <v>45.3348551245246</v>
      </c>
      <c r="K41" s="79">
        <f t="shared" si="29"/>
        <v>50.50845892972725</v>
      </c>
      <c r="L41" s="79">
        <f t="shared" si="29"/>
        <v>55.838214736996704</v>
      </c>
      <c r="M41" s="79">
        <f t="shared" si="29"/>
        <v>61.279031356892176</v>
      </c>
      <c r="N41" s="79">
        <f t="shared" si="29"/>
        <v>66.81807135441395</v>
      </c>
      <c r="O41" s="79">
        <f t="shared" si="29"/>
        <v>72.40160047820304</v>
      </c>
      <c r="P41" s="79">
        <f t="shared" si="29"/>
        <v>77.99218484285221</v>
      </c>
      <c r="Q41" s="79">
        <f t="shared" si="29"/>
        <v>83.57481934871731</v>
      </c>
      <c r="R41" s="79">
        <f t="shared" si="29"/>
        <v>89.18360297818242</v>
      </c>
      <c r="S41" s="79">
        <f t="shared" si="29"/>
        <v>94.85433861474772</v>
      </c>
      <c r="T41" s="79">
        <f t="shared" si="29"/>
        <v>100.60669540339102</v>
      </c>
      <c r="U41" s="79">
        <f t="shared" si="29"/>
        <v>106.44806784760104</v>
      </c>
      <c r="V41" s="79">
        <f t="shared" si="29"/>
        <v>112.36708330499292</v>
      </c>
      <c r="W41" s="79">
        <f t="shared" si="29"/>
        <v>118.35121281917256</v>
      </c>
      <c r="X41" s="79">
        <f t="shared" si="29"/>
        <v>124.4283451354448</v>
      </c>
      <c r="Y41" s="79">
        <f t="shared" si="29"/>
        <v>130.57251054538284</v>
      </c>
      <c r="Z41" s="79">
        <f t="shared" si="29"/>
        <v>136.82099633604864</v>
      </c>
      <c r="AA41" s="79">
        <f t="shared" si="29"/>
        <v>143.27738233174503</v>
      </c>
      <c r="AB41" s="79">
        <f t="shared" si="29"/>
        <v>150.04469236526066</v>
      </c>
      <c r="AC41" s="79">
        <f t="shared" si="29"/>
        <v>157.23875603190632</v>
      </c>
      <c r="AD41" s="79">
        <f t="shared" si="29"/>
        <v>164.98800125914912</v>
      </c>
      <c r="AE41" s="79">
        <f t="shared" si="29"/>
        <v>173.36624607873074</v>
      </c>
      <c r="AF41" s="79">
        <f t="shared" si="29"/>
        <v>182.4819402117088</v>
      </c>
      <c r="AG41" s="79">
        <f t="shared" si="29"/>
        <v>192.3680583464057</v>
      </c>
      <c r="AH41" s="79">
        <f t="shared" si="29"/>
        <v>203.06072533882056</v>
      </c>
      <c r="AI41" s="79">
        <f t="shared" si="29"/>
        <v>214.59529639785993</v>
      </c>
      <c r="AJ41" s="79">
        <f t="shared" si="29"/>
        <v>226.98981839101324</v>
      </c>
      <c r="AK41" s="79">
        <f t="shared" si="29"/>
        <v>240.23567266457772</v>
      </c>
      <c r="AL41" s="79">
        <f t="shared" si="29"/>
        <v>254.3731542291955</v>
      </c>
      <c r="AM41" s="79">
        <f t="shared" si="29"/>
        <v>269.4296895867814</v>
      </c>
      <c r="AN41" s="79">
        <f t="shared" si="29"/>
        <v>285.4138566693859</v>
      </c>
      <c r="AO41" s="79">
        <f t="shared" si="29"/>
        <v>302.3409682511155</v>
      </c>
      <c r="AP41" s="79">
        <f t="shared" si="29"/>
        <v>320.11086627136615</v>
      </c>
      <c r="AQ41" s="79">
        <f t="shared" si="29"/>
        <v>338.65714705360045</v>
      </c>
      <c r="AR41" s="79">
        <f t="shared" si="29"/>
        <v>357.83699819069136</v>
      </c>
      <c r="AS41" s="79">
        <f t="shared" si="29"/>
        <v>377.53861986619995</v>
      </c>
      <c r="AT41" s="79">
        <f t="shared" si="29"/>
        <v>397.83471304967674</v>
      </c>
      <c r="AU41" s="79">
        <f t="shared" si="29"/>
        <v>418.72638922988835</v>
      </c>
      <c r="AV41" s="79">
        <f t="shared" si="29"/>
        <v>440.25399324341663</v>
      </c>
      <c r="AW41" s="79">
        <f t="shared" si="29"/>
        <v>462.39862868426</v>
      </c>
      <c r="AX41" s="79">
        <f t="shared" si="29"/>
        <v>485.20304965639997</v>
      </c>
      <c r="AY41" s="79">
        <f t="shared" si="29"/>
        <v>508.78077650993885</v>
      </c>
      <c r="AZ41" s="79">
        <f t="shared" si="29"/>
        <v>533.1392632078579</v>
      </c>
      <c r="BA41" s="79">
        <f t="shared" si="29"/>
        <v>558.3503385839027</v>
      </c>
      <c r="BB41" s="79">
        <f t="shared" si="29"/>
        <v>584.278149849922</v>
      </c>
      <c r="BC41" s="79">
        <f t="shared" si="29"/>
        <v>611.0223582893836</v>
      </c>
      <c r="BD41" s="79">
        <f t="shared" si="29"/>
        <v>638.7704468808014</v>
      </c>
      <c r="BE41" s="79">
        <f t="shared" si="29"/>
        <v>667.5230486460607</v>
      </c>
      <c r="BF41" s="79">
        <f t="shared" si="29"/>
        <v>697.171596202093</v>
      </c>
      <c r="BG41" s="79">
        <f t="shared" si="29"/>
        <v>727.768527474011</v>
      </c>
      <c r="BH41" s="79">
        <f t="shared" si="29"/>
        <v>759.2305232524056</v>
      </c>
      <c r="BI41" s="79">
        <f t="shared" si="29"/>
        <v>791.3359642721259</v>
      </c>
      <c r="BJ41" s="79">
        <f t="shared" si="29"/>
        <v>823.8778418655701</v>
      </c>
      <c r="BK41" s="79">
        <f t="shared" si="29"/>
        <v>856.9388304366315</v>
      </c>
      <c r="BL41" s="79">
        <f t="shared" si="29"/>
        <v>890.4688214120488</v>
      </c>
      <c r="BM41" s="79">
        <f t="shared" si="29"/>
        <v>924.617508817208</v>
      </c>
      <c r="BN41" s="79">
        <f t="shared" si="29"/>
        <v>959.5957377296088</v>
      </c>
      <c r="BO41" s="79">
        <f t="shared" si="29"/>
        <v>995.4743503307665</v>
      </c>
      <c r="BP41" s="79">
        <f aca="true" t="shared" si="30" ref="BP41:CN41">SUM(BO$41,BP$33,BP$37,BP$39,BP$40)</f>
        <v>1032.3287424910936</v>
      </c>
      <c r="BQ41" s="94">
        <f t="shared" si="30"/>
        <v>1070.232973019814</v>
      </c>
      <c r="BR41" s="94">
        <f t="shared" si="30"/>
        <v>1109.2473108031108</v>
      </c>
      <c r="BS41" s="94">
        <f t="shared" si="30"/>
        <v>1149.437959924326</v>
      </c>
      <c r="BT41" s="94">
        <f t="shared" si="30"/>
        <v>1190.8424015779644</v>
      </c>
      <c r="BU41" s="94">
        <f t="shared" si="30"/>
        <v>1233.4994956487267</v>
      </c>
      <c r="BV41" s="94">
        <f t="shared" si="30"/>
        <v>1277.4464776036991</v>
      </c>
      <c r="BW41" s="94">
        <f t="shared" si="30"/>
        <v>1322.7054565830513</v>
      </c>
      <c r="BX41" s="94">
        <f t="shared" si="30"/>
        <v>1369.3061463461793</v>
      </c>
      <c r="BY41" s="94">
        <f t="shared" si="30"/>
        <v>1417.2626508351325</v>
      </c>
      <c r="BZ41" s="94">
        <f t="shared" si="30"/>
        <v>1466.610592111485</v>
      </c>
      <c r="CA41" s="94">
        <f t="shared" si="30"/>
        <v>1517.366239895768</v>
      </c>
      <c r="CB41" s="94">
        <f t="shared" si="30"/>
        <v>1569.5757658538143</v>
      </c>
      <c r="CC41" s="94">
        <f t="shared" si="30"/>
        <v>1623.2491476337616</v>
      </c>
      <c r="CD41" s="94">
        <f t="shared" si="30"/>
        <v>1678.4815115027297</v>
      </c>
      <c r="CE41" s="94">
        <f t="shared" si="30"/>
        <v>1735.314324952368</v>
      </c>
      <c r="CF41" s="94">
        <f t="shared" si="30"/>
        <v>1793.817485386694</v>
      </c>
      <c r="CG41" s="94">
        <f t="shared" si="30"/>
        <v>1854.1169119874298</v>
      </c>
      <c r="CH41" s="94">
        <f t="shared" si="30"/>
        <v>1916.307456036545</v>
      </c>
      <c r="CI41" s="94">
        <f t="shared" si="30"/>
        <v>1980.5096467451385</v>
      </c>
      <c r="CJ41" s="94">
        <f t="shared" si="30"/>
        <v>2046.8589748974211</v>
      </c>
      <c r="CK41" s="94">
        <f t="shared" si="30"/>
        <v>2115.459448057803</v>
      </c>
      <c r="CL41" s="94">
        <f t="shared" si="30"/>
        <v>2186.454737772451</v>
      </c>
      <c r="CM41" s="94">
        <f t="shared" si="30"/>
        <v>2259.942099576191</v>
      </c>
      <c r="CN41" s="94">
        <f t="shared" si="30"/>
        <v>2336.0291628312275</v>
      </c>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90"/>
      <c r="EK41" s="90"/>
      <c r="EL41" s="90"/>
      <c r="EM41" s="90"/>
    </row>
    <row r="42" spans="1:143" ht="12.75">
      <c r="A42" s="7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1"/>
      <c r="EK42" s="71"/>
      <c r="EL42" s="71"/>
      <c r="EM42" s="71"/>
    </row>
    <row r="43" spans="1:143" ht="12.75">
      <c r="A43" s="72" t="s">
        <v>4</v>
      </c>
      <c r="B43" s="71"/>
      <c r="C43" s="79"/>
      <c r="D43" s="93"/>
      <c r="E43" s="93"/>
      <c r="F43" s="93"/>
      <c r="G43" s="93"/>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1"/>
      <c r="EK43" s="71"/>
      <c r="EL43" s="71"/>
      <c r="EM43" s="71"/>
    </row>
    <row r="44" spans="1:143" ht="12.75">
      <c r="A44" s="71" t="s">
        <v>40</v>
      </c>
      <c r="B44" s="71"/>
      <c r="C44" s="85">
        <f>C$6/C$5</f>
        <v>0.040404478213568996</v>
      </c>
      <c r="D44" s="85">
        <f aca="true" t="shared" si="31" ref="D44:BO44">D$6/D$5</f>
        <v>0.04099713799825791</v>
      </c>
      <c r="E44" s="85">
        <f t="shared" si="31"/>
        <v>0.04128304010590273</v>
      </c>
      <c r="F44" s="85">
        <f t="shared" si="31"/>
        <v>0.041613907806029915</v>
      </c>
      <c r="G44" s="85">
        <f t="shared" si="31"/>
        <v>0.042437603627133065</v>
      </c>
      <c r="H44" s="85">
        <f t="shared" si="31"/>
        <v>0.04311249994739928</v>
      </c>
      <c r="I44" s="85">
        <f t="shared" si="31"/>
        <v>0.04353765470058447</v>
      </c>
      <c r="J44" s="85">
        <f t="shared" si="31"/>
        <v>0.044209148666003416</v>
      </c>
      <c r="K44" s="85">
        <f t="shared" si="31"/>
        <v>0.045236429167994814</v>
      </c>
      <c r="L44" s="85">
        <f t="shared" si="31"/>
        <v>0.04625311935764708</v>
      </c>
      <c r="M44" s="85">
        <f t="shared" si="31"/>
        <v>0.04737227769593844</v>
      </c>
      <c r="N44" s="85">
        <f t="shared" si="31"/>
        <v>0.04848302937878243</v>
      </c>
      <c r="O44" s="85">
        <f t="shared" si="31"/>
        <v>0.04968424306673027</v>
      </c>
      <c r="P44" s="85">
        <f t="shared" si="31"/>
        <v>0.05091417958903099</v>
      </c>
      <c r="Q44" s="85">
        <f t="shared" si="31"/>
        <v>0.05210822695860421</v>
      </c>
      <c r="R44" s="85">
        <f t="shared" si="31"/>
        <v>0.05319084897044699</v>
      </c>
      <c r="S44" s="85">
        <f t="shared" si="31"/>
        <v>0.054145417230065405</v>
      </c>
      <c r="T44" s="85">
        <f t="shared" si="31"/>
        <v>0.05502301409334916</v>
      </c>
      <c r="U44" s="85">
        <f t="shared" si="31"/>
        <v>0.055829386431781154</v>
      </c>
      <c r="V44" s="85">
        <f t="shared" si="31"/>
        <v>0.056618925490100995</v>
      </c>
      <c r="W44" s="85">
        <f t="shared" si="31"/>
        <v>0.057401811457523114</v>
      </c>
      <c r="X44" s="85">
        <f t="shared" si="31"/>
        <v>0.05810777127031411</v>
      </c>
      <c r="Y44" s="85">
        <f t="shared" si="31"/>
        <v>0.05883552381808106</v>
      </c>
      <c r="Z44" s="85">
        <f t="shared" si="31"/>
        <v>0.05947384634964606</v>
      </c>
      <c r="AA44" s="85">
        <f t="shared" si="31"/>
        <v>0.05993301777426431</v>
      </c>
      <c r="AB44" s="85">
        <f t="shared" si="31"/>
        <v>0.060242550241248236</v>
      </c>
      <c r="AC44" s="85">
        <f t="shared" si="31"/>
        <v>0.060407575173859966</v>
      </c>
      <c r="AD44" s="85">
        <f t="shared" si="31"/>
        <v>0.06044057435207741</v>
      </c>
      <c r="AE44" s="85">
        <f t="shared" si="31"/>
        <v>0.06043692757162124</v>
      </c>
      <c r="AF44" s="85">
        <f t="shared" si="31"/>
        <v>0.060366607005655</v>
      </c>
      <c r="AG44" s="85">
        <f t="shared" si="31"/>
        <v>0.06033768345912147</v>
      </c>
      <c r="AH44" s="85">
        <f t="shared" si="31"/>
        <v>0.06034520210439767</v>
      </c>
      <c r="AI44" s="85">
        <f t="shared" si="31"/>
        <v>0.06039105854438006</v>
      </c>
      <c r="AJ44" s="85">
        <f t="shared" si="31"/>
        <v>0.060492160777296945</v>
      </c>
      <c r="AK44" s="85">
        <f t="shared" si="31"/>
        <v>0.060671886161979924</v>
      </c>
      <c r="AL44" s="85">
        <f t="shared" si="31"/>
        <v>0.06087287294360092</v>
      </c>
      <c r="AM44" s="85">
        <f t="shared" si="31"/>
        <v>0.06110820642283453</v>
      </c>
      <c r="AN44" s="85">
        <f t="shared" si="31"/>
        <v>0.061391843162872176</v>
      </c>
      <c r="AO44" s="85">
        <f t="shared" si="31"/>
        <v>0.06171395184658372</v>
      </c>
      <c r="AP44" s="85">
        <f t="shared" si="31"/>
        <v>0.06217051185424167</v>
      </c>
      <c r="AQ44" s="85">
        <f t="shared" si="31"/>
        <v>0.06271187368348152</v>
      </c>
      <c r="AR44" s="85">
        <f t="shared" si="31"/>
        <v>0.06338554175093586</v>
      </c>
      <c r="AS44" s="85">
        <f t="shared" si="31"/>
        <v>0.06414539789931158</v>
      </c>
      <c r="AT44" s="85">
        <f t="shared" si="31"/>
        <v>0.06483820411554268</v>
      </c>
      <c r="AU44" s="85">
        <f t="shared" si="31"/>
        <v>0.06552428533200814</v>
      </c>
      <c r="AV44" s="85">
        <f t="shared" si="31"/>
        <v>0.06617482658069392</v>
      </c>
      <c r="AW44" s="85">
        <f t="shared" si="31"/>
        <v>0.06683317148819531</v>
      </c>
      <c r="AX44" s="85">
        <f t="shared" si="31"/>
        <v>0.06745630045695117</v>
      </c>
      <c r="AY44" s="85">
        <f t="shared" si="31"/>
        <v>0.06800514298480843</v>
      </c>
      <c r="AZ44" s="85">
        <f t="shared" si="31"/>
        <v>0.06855176873664498</v>
      </c>
      <c r="BA44" s="85">
        <f t="shared" si="31"/>
        <v>0.06905974407996912</v>
      </c>
      <c r="BB44" s="85">
        <f t="shared" si="31"/>
        <v>0.06964719002859102</v>
      </c>
      <c r="BC44" s="85">
        <f t="shared" si="31"/>
        <v>0.07017629073839177</v>
      </c>
      <c r="BD44" s="85">
        <f t="shared" si="31"/>
        <v>0.07061033500171492</v>
      </c>
      <c r="BE44" s="85">
        <f t="shared" si="31"/>
        <v>0.07105564567314353</v>
      </c>
      <c r="BF44" s="85">
        <f t="shared" si="31"/>
        <v>0.07156163918832424</v>
      </c>
      <c r="BG44" s="85">
        <f t="shared" si="31"/>
        <v>0.0720441690403405</v>
      </c>
      <c r="BH44" s="85">
        <f t="shared" si="31"/>
        <v>0.07256637200045554</v>
      </c>
      <c r="BI44" s="85">
        <f t="shared" si="31"/>
        <v>0.07317834743642983</v>
      </c>
      <c r="BJ44" s="85">
        <f t="shared" si="31"/>
        <v>0.07385781115413774</v>
      </c>
      <c r="BK44" s="85">
        <f t="shared" si="31"/>
        <v>0.0744775220521385</v>
      </c>
      <c r="BL44" s="85">
        <f t="shared" si="31"/>
        <v>0.07509394594400184</v>
      </c>
      <c r="BM44" s="85">
        <f t="shared" si="31"/>
        <v>0.07563110547848688</v>
      </c>
      <c r="BN44" s="85">
        <f t="shared" si="31"/>
        <v>0.07607781111823689</v>
      </c>
      <c r="BO44" s="85">
        <f t="shared" si="31"/>
        <v>0.07649461850602769</v>
      </c>
      <c r="BP44" s="85">
        <f aca="true" t="shared" si="32" ref="BP44:CN44">BP$6/BP$5</f>
        <v>0.07688336564440063</v>
      </c>
      <c r="BQ44" s="85">
        <f t="shared" si="32"/>
        <v>0.07724722001543637</v>
      </c>
      <c r="BR44" s="85">
        <f t="shared" si="32"/>
        <v>0.07759451543079758</v>
      </c>
      <c r="BS44" s="85">
        <f t="shared" si="32"/>
        <v>0.0779255472899617</v>
      </c>
      <c r="BT44" s="85">
        <f t="shared" si="32"/>
        <v>0.07825032588084489</v>
      </c>
      <c r="BU44" s="85">
        <f t="shared" si="32"/>
        <v>0.07856955992935195</v>
      </c>
      <c r="BV44" s="85">
        <f t="shared" si="32"/>
        <v>0.07888414375279966</v>
      </c>
      <c r="BW44" s="85">
        <f t="shared" si="32"/>
        <v>0.07919824927697407</v>
      </c>
      <c r="BX44" s="85">
        <f t="shared" si="32"/>
        <v>0.07951001698075551</v>
      </c>
      <c r="BY44" s="85">
        <f t="shared" si="32"/>
        <v>0.07982289201807972</v>
      </c>
      <c r="BZ44" s="85">
        <f t="shared" si="32"/>
        <v>0.08013117023264375</v>
      </c>
      <c r="CA44" s="85">
        <f t="shared" si="32"/>
        <v>0.08044000472722757</v>
      </c>
      <c r="CB44" s="85">
        <f t="shared" si="32"/>
        <v>0.0807421752538049</v>
      </c>
      <c r="CC44" s="85">
        <f t="shared" si="32"/>
        <v>0.08104591698110267</v>
      </c>
      <c r="CD44" s="85">
        <f t="shared" si="32"/>
        <v>0.08133312211826357</v>
      </c>
      <c r="CE44" s="85">
        <f t="shared" si="32"/>
        <v>0.08161695050761245</v>
      </c>
      <c r="CF44" s="85">
        <f t="shared" si="32"/>
        <v>0.08189204287964175</v>
      </c>
      <c r="CG44" s="85">
        <f t="shared" si="32"/>
        <v>0.08214962479778685</v>
      </c>
      <c r="CH44" s="85">
        <f t="shared" si="32"/>
        <v>0.08239777969650387</v>
      </c>
      <c r="CI44" s="85">
        <f t="shared" si="32"/>
        <v>0.08263366136783863</v>
      </c>
      <c r="CJ44" s="85">
        <f t="shared" si="32"/>
        <v>0.08285689045367958</v>
      </c>
      <c r="CK44" s="85">
        <f t="shared" si="32"/>
        <v>0.08307508218256619</v>
      </c>
      <c r="CL44" s="85">
        <f t="shared" si="32"/>
        <v>0.08328276712481289</v>
      </c>
      <c r="CM44" s="85">
        <f t="shared" si="32"/>
        <v>0.08348934350282719</v>
      </c>
      <c r="CN44" s="85">
        <f t="shared" si="32"/>
        <v>0.08369404228223962</v>
      </c>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1"/>
      <c r="EK44" s="71"/>
      <c r="EL44" s="71"/>
      <c r="EM44" s="71"/>
    </row>
    <row r="45" spans="1:143" ht="12.75">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1"/>
      <c r="EK45" s="71"/>
      <c r="EL45" s="71"/>
      <c r="EM45" s="71"/>
    </row>
    <row r="46" spans="1:143" ht="12.75">
      <c r="A46" s="71" t="s">
        <v>41</v>
      </c>
      <c r="B46" s="71"/>
      <c r="C46" s="85">
        <f aca="true" t="shared" si="33" ref="C46:AH46">C$31/C$5</f>
        <v>0.040404478213568996</v>
      </c>
      <c r="D46" s="85">
        <f t="shared" si="33"/>
        <v>0.04099713799825791</v>
      </c>
      <c r="E46" s="85">
        <f t="shared" si="33"/>
        <v>0.04128304010590273</v>
      </c>
      <c r="F46" s="85">
        <f t="shared" si="33"/>
        <v>0.041613907806029915</v>
      </c>
      <c r="G46" s="85">
        <f t="shared" si="33"/>
        <v>0.042437603627133065</v>
      </c>
      <c r="H46" s="85">
        <f t="shared" si="33"/>
        <v>0.04311249994739928</v>
      </c>
      <c r="I46" s="85">
        <f t="shared" si="33"/>
        <v>0.05205671948074202</v>
      </c>
      <c r="J46" s="85">
        <f t="shared" si="33"/>
        <v>0.05228376269971934</v>
      </c>
      <c r="K46" s="85">
        <f t="shared" si="33"/>
        <v>0.052536330755246906</v>
      </c>
      <c r="L46" s="85">
        <f t="shared" si="33"/>
        <v>0.0527926936267013</v>
      </c>
      <c r="M46" s="85">
        <f t="shared" si="33"/>
        <v>0.05305291547378274</v>
      </c>
      <c r="N46" s="85">
        <f t="shared" si="33"/>
        <v>0.05331622360099346</v>
      </c>
      <c r="O46" s="85">
        <f t="shared" si="33"/>
        <v>0.05358397635168257</v>
      </c>
      <c r="P46" s="85">
        <f t="shared" si="33"/>
        <v>0.05385519120768521</v>
      </c>
      <c r="Q46" s="85">
        <f t="shared" si="33"/>
        <v>0.05412827348975948</v>
      </c>
      <c r="R46" s="85">
        <f t="shared" si="33"/>
        <v>0.05422102273993201</v>
      </c>
      <c r="S46" s="85">
        <f t="shared" si="33"/>
        <v>0.054309045298070895</v>
      </c>
      <c r="T46" s="85">
        <f t="shared" si="33"/>
        <v>0.05439190702237091</v>
      </c>
      <c r="U46" s="85">
        <f t="shared" si="33"/>
        <v>0.05459933142549383</v>
      </c>
      <c r="V46" s="85">
        <f t="shared" si="33"/>
        <v>0.054874367082527485</v>
      </c>
      <c r="W46" s="85">
        <f t="shared" si="33"/>
        <v>0.055154847284108674</v>
      </c>
      <c r="X46" s="85">
        <f t="shared" si="33"/>
        <v>0.055439816241990715</v>
      </c>
      <c r="Y46" s="85">
        <f t="shared" si="33"/>
        <v>0.05572908722442182</v>
      </c>
      <c r="Z46" s="85">
        <f t="shared" si="33"/>
        <v>0.056021396648019695</v>
      </c>
      <c r="AA46" s="85">
        <f t="shared" si="33"/>
        <v>0.05631539556011604</v>
      </c>
      <c r="AB46" s="85">
        <f t="shared" si="33"/>
        <v>0.05661059503489539</v>
      </c>
      <c r="AC46" s="85">
        <f t="shared" si="33"/>
        <v>0.056906547834982495</v>
      </c>
      <c r="AD46" s="85">
        <f t="shared" si="33"/>
        <v>0.05720294262414071</v>
      </c>
      <c r="AE46" s="85">
        <f t="shared" si="33"/>
        <v>0.05749946896440497</v>
      </c>
      <c r="AF46" s="85">
        <f t="shared" si="33"/>
        <v>0.05779595012898096</v>
      </c>
      <c r="AG46" s="85">
        <f t="shared" si="33"/>
        <v>0.05809224798517634</v>
      </c>
      <c r="AH46" s="85">
        <f t="shared" si="33"/>
        <v>0.05838829682429792</v>
      </c>
      <c r="AI46" s="85">
        <f aca="true" t="shared" si="34" ref="AI46:BN46">AI$31/AI$5</f>
        <v>0.05868405832672983</v>
      </c>
      <c r="AJ46" s="85">
        <f t="shared" si="34"/>
        <v>0.0589795097529548</v>
      </c>
      <c r="AK46" s="85">
        <f t="shared" si="34"/>
        <v>0.05927463488366689</v>
      </c>
      <c r="AL46" s="85">
        <f t="shared" si="34"/>
        <v>0.05956947601545224</v>
      </c>
      <c r="AM46" s="85">
        <f t="shared" si="34"/>
        <v>0.05986398024438111</v>
      </c>
      <c r="AN46" s="85">
        <f t="shared" si="34"/>
        <v>0.06015814222247863</v>
      </c>
      <c r="AO46" s="85">
        <f t="shared" si="34"/>
        <v>0.060451924400413436</v>
      </c>
      <c r="AP46" s="85">
        <f t="shared" si="34"/>
        <v>0.06074535459139184</v>
      </c>
      <c r="AQ46" s="85">
        <f t="shared" si="34"/>
        <v>0.06103819696649523</v>
      </c>
      <c r="AR46" s="85">
        <f t="shared" si="34"/>
        <v>0.06133043251147212</v>
      </c>
      <c r="AS46" s="85">
        <f t="shared" si="34"/>
        <v>0.06162196973049396</v>
      </c>
      <c r="AT46" s="85">
        <f t="shared" si="34"/>
        <v>0.061912584549209226</v>
      </c>
      <c r="AU46" s="85">
        <f t="shared" si="34"/>
        <v>0.06220219668813759</v>
      </c>
      <c r="AV46" s="85">
        <f t="shared" si="34"/>
        <v>0.062490649035438765</v>
      </c>
      <c r="AW46" s="85">
        <f t="shared" si="34"/>
        <v>0.06277782437444353</v>
      </c>
      <c r="AX46" s="85">
        <f t="shared" si="34"/>
        <v>0.0630636603562662</v>
      </c>
      <c r="AY46" s="85">
        <f t="shared" si="34"/>
        <v>0.06334807146824978</v>
      </c>
      <c r="AZ46" s="85">
        <f t="shared" si="34"/>
        <v>0.06363104546730787</v>
      </c>
      <c r="BA46" s="85">
        <f t="shared" si="34"/>
        <v>0.06391262475290907</v>
      </c>
      <c r="BB46" s="85">
        <f t="shared" si="34"/>
        <v>0.0641928517482589</v>
      </c>
      <c r="BC46" s="85">
        <f t="shared" si="34"/>
        <v>0.0644718283271336</v>
      </c>
      <c r="BD46" s="85">
        <f t="shared" si="34"/>
        <v>0.0647495763424186</v>
      </c>
      <c r="BE46" s="85">
        <f t="shared" si="34"/>
        <v>0.06502612415755621</v>
      </c>
      <c r="BF46" s="85">
        <f t="shared" si="34"/>
        <v>0.06530153306752003</v>
      </c>
      <c r="BG46" s="85">
        <f t="shared" si="34"/>
        <v>0.06557572225392118</v>
      </c>
      <c r="BH46" s="85">
        <f t="shared" si="34"/>
        <v>0.06584879005847538</v>
      </c>
      <c r="BI46" s="85">
        <f t="shared" si="34"/>
        <v>0.06612068296106406</v>
      </c>
      <c r="BJ46" s="85">
        <f t="shared" si="34"/>
        <v>0.06639153426221328</v>
      </c>
      <c r="BK46" s="85">
        <f t="shared" si="34"/>
        <v>0.06666137690098974</v>
      </c>
      <c r="BL46" s="85">
        <f t="shared" si="34"/>
        <v>0.06693023154675232</v>
      </c>
      <c r="BM46" s="85">
        <f t="shared" si="34"/>
        <v>0.06719813957112689</v>
      </c>
      <c r="BN46" s="85">
        <f t="shared" si="34"/>
        <v>0.06746514567226279</v>
      </c>
      <c r="BO46" s="85">
        <f aca="true" t="shared" si="35" ref="BO46:CN46">BO$31/BO$5</f>
        <v>0.06773129176694255</v>
      </c>
      <c r="BP46" s="85">
        <f t="shared" si="35"/>
        <v>0.06799660143921897</v>
      </c>
      <c r="BQ46" s="85">
        <f t="shared" si="35"/>
        <v>0.06826109237247627</v>
      </c>
      <c r="BR46" s="85">
        <f t="shared" si="35"/>
        <v>0.06852480790660827</v>
      </c>
      <c r="BS46" s="85">
        <f t="shared" si="35"/>
        <v>0.0687877659132594</v>
      </c>
      <c r="BT46" s="85">
        <f t="shared" si="35"/>
        <v>0.06904998602012881</v>
      </c>
      <c r="BU46" s="85">
        <f t="shared" si="35"/>
        <v>0.06931150346485983</v>
      </c>
      <c r="BV46" s="85">
        <f t="shared" si="35"/>
        <v>0.0695723355412784</v>
      </c>
      <c r="BW46" s="85">
        <f t="shared" si="35"/>
        <v>0.06983250453994828</v>
      </c>
      <c r="BX46" s="85">
        <f t="shared" si="35"/>
        <v>0.07009203523947763</v>
      </c>
      <c r="BY46" s="85">
        <f t="shared" si="35"/>
        <v>0.0703509410492823</v>
      </c>
      <c r="BZ46" s="85">
        <f t="shared" si="35"/>
        <v>0.07060924245746171</v>
      </c>
      <c r="CA46" s="85">
        <f t="shared" si="35"/>
        <v>0.07086696406581021</v>
      </c>
      <c r="CB46" s="85">
        <f t="shared" si="35"/>
        <v>0.07112412323861854</v>
      </c>
      <c r="CC46" s="85">
        <f t="shared" si="35"/>
        <v>0.07138073581431628</v>
      </c>
      <c r="CD46" s="85">
        <f t="shared" si="35"/>
        <v>0.07163682596987293</v>
      </c>
      <c r="CE46" s="85">
        <f t="shared" si="35"/>
        <v>0.07189241047116197</v>
      </c>
      <c r="CF46" s="85">
        <f t="shared" si="35"/>
        <v>0.07214750801488727</v>
      </c>
      <c r="CG46" s="85">
        <f t="shared" si="35"/>
        <v>0.07240213643479677</v>
      </c>
      <c r="CH46" s="85">
        <f t="shared" si="35"/>
        <v>0.07265630574090447</v>
      </c>
      <c r="CI46" s="85">
        <f t="shared" si="35"/>
        <v>0.07291003828919726</v>
      </c>
      <c r="CJ46" s="85">
        <f t="shared" si="35"/>
        <v>0.07316334611196376</v>
      </c>
      <c r="CK46" s="85">
        <f t="shared" si="35"/>
        <v>0.07341624382424776</v>
      </c>
      <c r="CL46" s="85">
        <f t="shared" si="35"/>
        <v>0.07366874612559282</v>
      </c>
      <c r="CM46" s="85">
        <f t="shared" si="35"/>
        <v>0.07392087232929281</v>
      </c>
      <c r="CN46" s="85">
        <f t="shared" si="35"/>
        <v>0.07417263321448525</v>
      </c>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1"/>
      <c r="EK46" s="71"/>
      <c r="EL46" s="71"/>
      <c r="EM46" s="71"/>
    </row>
    <row r="47" spans="1:143" ht="12.75">
      <c r="A47" s="71" t="s">
        <v>42</v>
      </c>
      <c r="B47" s="71"/>
      <c r="C47" s="85">
        <f aca="true" t="shared" si="36" ref="C47:AH47">C$33/C$5</f>
        <v>0</v>
      </c>
      <c r="D47" s="85">
        <f t="shared" si="36"/>
        <v>0</v>
      </c>
      <c r="E47" s="85">
        <f t="shared" si="36"/>
        <v>0</v>
      </c>
      <c r="F47" s="85">
        <f t="shared" si="36"/>
        <v>0</v>
      </c>
      <c r="G47" s="85">
        <f t="shared" si="36"/>
        <v>0</v>
      </c>
      <c r="H47" s="85">
        <f t="shared" si="36"/>
        <v>0</v>
      </c>
      <c r="I47" s="85">
        <f t="shared" si="36"/>
        <v>0.008518571183046048</v>
      </c>
      <c r="J47" s="85">
        <f t="shared" si="36"/>
        <v>0.008073077680206401</v>
      </c>
      <c r="K47" s="85">
        <f t="shared" si="36"/>
        <v>0.007300555903254378</v>
      </c>
      <c r="L47" s="85">
        <f t="shared" si="36"/>
        <v>0.006538623612580033</v>
      </c>
      <c r="M47" s="85">
        <f t="shared" si="36"/>
        <v>0.005681205312884291</v>
      </c>
      <c r="N47" s="85">
        <f t="shared" si="36"/>
        <v>0.004834241407572599</v>
      </c>
      <c r="O47" s="85">
        <f t="shared" si="36"/>
        <v>0.0039007513407009614</v>
      </c>
      <c r="P47" s="85">
        <f t="shared" si="36"/>
        <v>0.002941739110298852</v>
      </c>
      <c r="Q47" s="85">
        <f t="shared" si="36"/>
        <v>0.002020462972292291</v>
      </c>
      <c r="R47" s="85">
        <f t="shared" si="36"/>
        <v>0.0010300604787560697</v>
      </c>
      <c r="S47" s="85">
        <f t="shared" si="36"/>
        <v>0.00016260868718773772</v>
      </c>
      <c r="T47" s="85">
        <f t="shared" si="36"/>
        <v>-0.0006308674678726944</v>
      </c>
      <c r="U47" s="85">
        <f t="shared" si="36"/>
        <v>-0.001229936389985799</v>
      </c>
      <c r="V47" s="85">
        <f t="shared" si="36"/>
        <v>-0.001743896730653583</v>
      </c>
      <c r="W47" s="85">
        <f t="shared" si="36"/>
        <v>-0.0022473774303525588</v>
      </c>
      <c r="X47" s="85">
        <f t="shared" si="36"/>
        <v>-0.002667738968391839</v>
      </c>
      <c r="Y47" s="85">
        <f t="shared" si="36"/>
        <v>-0.0031056271658349457</v>
      </c>
      <c r="Z47" s="85">
        <f t="shared" si="36"/>
        <v>-0.003452440852514343</v>
      </c>
      <c r="AA47" s="85">
        <f t="shared" si="36"/>
        <v>-0.0036178232385701025</v>
      </c>
      <c r="AB47" s="85">
        <f t="shared" si="36"/>
        <v>-0.0036316321653615978</v>
      </c>
      <c r="AC47" s="85">
        <f t="shared" si="36"/>
        <v>-0.003501451585252971</v>
      </c>
      <c r="AD47" s="85">
        <f t="shared" si="36"/>
        <v>-0.003237168072138664</v>
      </c>
      <c r="AE47" s="85">
        <f t="shared" si="36"/>
        <v>-0.002937719314970555</v>
      </c>
      <c r="AF47" s="85">
        <f t="shared" si="36"/>
        <v>-0.0025704086498878572</v>
      </c>
      <c r="AG47" s="85">
        <f t="shared" si="36"/>
        <v>-0.0022450179023391073</v>
      </c>
      <c r="AH47" s="85">
        <f t="shared" si="36"/>
        <v>-0.001956936355938046</v>
      </c>
      <c r="AI47" s="85">
        <f aca="true" t="shared" si="37" ref="AI47:BN47">AI$33/AI$5</f>
        <v>-0.00170682801415172</v>
      </c>
      <c r="AJ47" s="85">
        <f t="shared" si="37"/>
        <v>-0.0015124538276725826</v>
      </c>
      <c r="AK47" s="85">
        <f t="shared" si="37"/>
        <v>-0.0013972377867956462</v>
      </c>
      <c r="AL47" s="85">
        <f t="shared" si="37"/>
        <v>-0.0013034256485334912</v>
      </c>
      <c r="AM47" s="85">
        <f t="shared" si="37"/>
        <v>-0.0012437517738296355</v>
      </c>
      <c r="AN47" s="85">
        <f t="shared" si="37"/>
        <v>-0.0012337236120810943</v>
      </c>
      <c r="AO47" s="85">
        <f t="shared" si="37"/>
        <v>-0.0012624087680505043</v>
      </c>
      <c r="AP47" s="85">
        <f t="shared" si="37"/>
        <v>-0.001425204953161848</v>
      </c>
      <c r="AQ47" s="85">
        <f t="shared" si="37"/>
        <v>-0.0016736813213072627</v>
      </c>
      <c r="AR47" s="85">
        <f t="shared" si="37"/>
        <v>-0.0020551078594750294</v>
      </c>
      <c r="AS47" s="85">
        <f t="shared" si="37"/>
        <v>-0.002523146453939046</v>
      </c>
      <c r="AT47" s="85">
        <f t="shared" si="37"/>
        <v>-0.0029256600752738705</v>
      </c>
      <c r="AU47" s="85">
        <f t="shared" si="37"/>
        <v>-0.003321890092628927</v>
      </c>
      <c r="AV47" s="85">
        <f t="shared" si="37"/>
        <v>-0.003684316695351278</v>
      </c>
      <c r="AW47" s="85">
        <f t="shared" si="37"/>
        <v>-0.004055337045826215</v>
      </c>
      <c r="AX47" s="85">
        <f t="shared" si="37"/>
        <v>-0.00439291787844685</v>
      </c>
      <c r="AY47" s="85">
        <f t="shared" si="37"/>
        <v>-0.004656834898883946</v>
      </c>
      <c r="AZ47" s="85">
        <f t="shared" si="37"/>
        <v>-0.0049207618640119705</v>
      </c>
      <c r="BA47" s="85">
        <f t="shared" si="37"/>
        <v>-0.005146867754499732</v>
      </c>
      <c r="BB47" s="85">
        <f t="shared" si="37"/>
        <v>-0.00545459202208358</v>
      </c>
      <c r="BC47" s="85">
        <f t="shared" si="37"/>
        <v>-0.005704688785455399</v>
      </c>
      <c r="BD47" s="85">
        <f t="shared" si="37"/>
        <v>-0.005860831883205601</v>
      </c>
      <c r="BE47" s="85">
        <f t="shared" si="37"/>
        <v>-0.00602948050064781</v>
      </c>
      <c r="BF47" s="85">
        <f t="shared" si="37"/>
        <v>-0.006260139161687197</v>
      </c>
      <c r="BG47" s="85">
        <f t="shared" si="37"/>
        <v>-0.006468650496877549</v>
      </c>
      <c r="BH47" s="85">
        <f t="shared" si="37"/>
        <v>-0.006717493677035514</v>
      </c>
      <c r="BI47" s="85">
        <f t="shared" si="37"/>
        <v>-0.007057656870790261</v>
      </c>
      <c r="BJ47" s="85">
        <f t="shared" si="37"/>
        <v>-0.0074663381086575355</v>
      </c>
      <c r="BK47" s="85">
        <f t="shared" si="37"/>
        <v>-0.007816153021236543</v>
      </c>
      <c r="BL47" s="85">
        <f t="shared" si="37"/>
        <v>-0.008163558800905753</v>
      </c>
      <c r="BM47" s="85">
        <f t="shared" si="37"/>
        <v>-0.008432929759618507</v>
      </c>
      <c r="BN47" s="85">
        <f t="shared" si="37"/>
        <v>-0.008612718597466111</v>
      </c>
      <c r="BO47" s="85">
        <f aca="true" t="shared" si="38" ref="BO47:CN47">BO$33/BO$5</f>
        <v>-0.008763402304740256</v>
      </c>
      <c r="BP47" s="85">
        <f t="shared" si="38"/>
        <v>-0.008886647165082907</v>
      </c>
      <c r="BQ47" s="85">
        <f t="shared" si="38"/>
        <v>-0.008986191653966852</v>
      </c>
      <c r="BR47" s="85">
        <f t="shared" si="38"/>
        <v>-0.009069753298638166</v>
      </c>
      <c r="BS47" s="85">
        <f t="shared" si="38"/>
        <v>-0.00913765655623891</v>
      </c>
      <c r="BT47" s="85">
        <f t="shared" si="38"/>
        <v>-0.009200350710165428</v>
      </c>
      <c r="BU47" s="85">
        <f t="shared" si="38"/>
        <v>-0.009258073798035527</v>
      </c>
      <c r="BV47" s="85">
        <f t="shared" si="38"/>
        <v>-0.009311836780094089</v>
      </c>
      <c r="BW47" s="85">
        <f t="shared" si="38"/>
        <v>-0.009365871642879721</v>
      </c>
      <c r="BX47" s="85">
        <f t="shared" si="38"/>
        <v>-0.00941802621804215</v>
      </c>
      <c r="BY47" s="85">
        <f t="shared" si="38"/>
        <v>-0.009471920340487352</v>
      </c>
      <c r="BZ47" s="85">
        <f t="shared" si="38"/>
        <v>-0.009521935344979087</v>
      </c>
      <c r="CA47" s="85">
        <f t="shared" si="38"/>
        <v>-0.009573038334563334</v>
      </c>
      <c r="CB47" s="85">
        <f t="shared" si="38"/>
        <v>-0.009617960460840012</v>
      </c>
      <c r="CC47" s="85">
        <f t="shared" si="38"/>
        <v>-0.009665144423159414</v>
      </c>
      <c r="CD47" s="85">
        <f t="shared" si="38"/>
        <v>-0.009696275263182261</v>
      </c>
      <c r="CE47" s="85">
        <f t="shared" si="38"/>
        <v>-0.00972456618343867</v>
      </c>
      <c r="CF47" s="85">
        <f t="shared" si="38"/>
        <v>-0.009744625045415239</v>
      </c>
      <c r="CG47" s="85">
        <f t="shared" si="38"/>
        <v>-0.00974747526432103</v>
      </c>
      <c r="CH47" s="85">
        <f t="shared" si="38"/>
        <v>-0.009741517595071632</v>
      </c>
      <c r="CI47" s="85">
        <f t="shared" si="38"/>
        <v>-0.009723637273430584</v>
      </c>
      <c r="CJ47" s="85">
        <f t="shared" si="38"/>
        <v>-0.009693516549128499</v>
      </c>
      <c r="CK47" s="85">
        <f t="shared" si="38"/>
        <v>-0.009658779303926151</v>
      </c>
      <c r="CL47" s="85">
        <f t="shared" si="38"/>
        <v>-0.00961405846490968</v>
      </c>
      <c r="CM47" s="85">
        <f t="shared" si="38"/>
        <v>-0.009568535540172564</v>
      </c>
      <c r="CN47" s="85">
        <f t="shared" si="38"/>
        <v>-0.009521339844972823</v>
      </c>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1"/>
      <c r="EK47" s="71"/>
      <c r="EL47" s="71"/>
      <c r="EM47" s="71"/>
    </row>
    <row r="48" spans="1:143" ht="12.75">
      <c r="A48" s="71" t="s">
        <v>43</v>
      </c>
      <c r="B48" s="71"/>
      <c r="C48" s="85">
        <f aca="true" t="shared" si="39" ref="C48:AH48">C$35/C$5</f>
        <v>0.014901372677349305</v>
      </c>
      <c r="D48" s="85">
        <f t="shared" si="39"/>
        <v>0.010128997469824548</v>
      </c>
      <c r="E48" s="85">
        <f t="shared" si="39"/>
        <v>0.010411918813191865</v>
      </c>
      <c r="F48" s="85">
        <f t="shared" si="39"/>
        <v>0.01075330146888273</v>
      </c>
      <c r="G48" s="85">
        <f t="shared" si="39"/>
        <v>0.011169721068771735</v>
      </c>
      <c r="H48" s="85">
        <f t="shared" si="39"/>
        <v>0.009012938725995928</v>
      </c>
      <c r="I48" s="85">
        <f t="shared" si="39"/>
        <v>0.009638691075878909</v>
      </c>
      <c r="J48" s="85">
        <f t="shared" si="39"/>
        <v>0.010435779926443163</v>
      </c>
      <c r="K48" s="85">
        <f t="shared" si="39"/>
        <v>0.011177519715656533</v>
      </c>
      <c r="L48" s="85">
        <f t="shared" si="39"/>
        <v>0.011872529957059898</v>
      </c>
      <c r="M48" s="85">
        <f t="shared" si="39"/>
        <v>0.012521276164725396</v>
      </c>
      <c r="N48" s="85">
        <f t="shared" si="39"/>
        <v>0.013117066920881411</v>
      </c>
      <c r="O48" s="85">
        <f t="shared" si="39"/>
        <v>0.013662089624739715</v>
      </c>
      <c r="P48" s="85">
        <f t="shared" si="39"/>
        <v>0.014152289552738128</v>
      </c>
      <c r="Q48" s="85">
        <f t="shared" si="39"/>
        <v>0.014586541225565033</v>
      </c>
      <c r="R48" s="85">
        <f t="shared" si="39"/>
        <v>0.015247694632045053</v>
      </c>
      <c r="S48" s="85">
        <f t="shared" si="39"/>
        <v>0.015880109002881684</v>
      </c>
      <c r="T48" s="85">
        <f t="shared" si="39"/>
        <v>0.01648642024369671</v>
      </c>
      <c r="U48" s="85">
        <f t="shared" si="39"/>
        <v>0.016871384977391036</v>
      </c>
      <c r="V48" s="85">
        <f t="shared" si="39"/>
        <v>0.01712719573371043</v>
      </c>
      <c r="W48" s="85">
        <f t="shared" si="39"/>
        <v>0.017348952161598277</v>
      </c>
      <c r="X48" s="85">
        <f t="shared" si="39"/>
        <v>0.017541543833054066</v>
      </c>
      <c r="Y48" s="85">
        <f t="shared" si="39"/>
        <v>0.017705916917644234</v>
      </c>
      <c r="Z48" s="85">
        <f t="shared" si="39"/>
        <v>0.017843457892444212</v>
      </c>
      <c r="AA48" s="85">
        <f t="shared" si="39"/>
        <v>0.017964046004885163</v>
      </c>
      <c r="AB48" s="85">
        <f t="shared" si="39"/>
        <v>0.01807917176581558</v>
      </c>
      <c r="AC48" s="85">
        <f t="shared" si="39"/>
        <v>0.01819904152542179</v>
      </c>
      <c r="AD48" s="85">
        <f t="shared" si="39"/>
        <v>0.018337090356961808</v>
      </c>
      <c r="AE48" s="85">
        <f t="shared" si="39"/>
        <v>0.018499998224767538</v>
      </c>
      <c r="AF48" s="85">
        <f t="shared" si="39"/>
        <v>0.018692538090492632</v>
      </c>
      <c r="AG48" s="85">
        <f t="shared" si="39"/>
        <v>0.018918095503403495</v>
      </c>
      <c r="AH48" s="85">
        <f t="shared" si="39"/>
        <v>0.01917444406622292</v>
      </c>
      <c r="AI48" s="85">
        <f aca="true" t="shared" si="40" ref="AI48:BN48">AI$35/AI$5</f>
        <v>0.01946210828051574</v>
      </c>
      <c r="AJ48" s="85">
        <f t="shared" si="40"/>
        <v>0.01977749873873488</v>
      </c>
      <c r="AK48" s="85">
        <f t="shared" si="40"/>
        <v>0.02011661775199567</v>
      </c>
      <c r="AL48" s="85">
        <f t="shared" si="40"/>
        <v>0.020477555519950504</v>
      </c>
      <c r="AM48" s="85">
        <f t="shared" si="40"/>
        <v>0.020857977839140503</v>
      </c>
      <c r="AN48" s="85">
        <f t="shared" si="40"/>
        <v>0.021255805838404127</v>
      </c>
      <c r="AO48" s="85">
        <f t="shared" si="40"/>
        <v>0.02166812730624138</v>
      </c>
      <c r="AP48" s="85">
        <f t="shared" si="40"/>
        <v>0.022088945258759964</v>
      </c>
      <c r="AQ48" s="85">
        <f t="shared" si="40"/>
        <v>0.022506700886574558</v>
      </c>
      <c r="AR48" s="85">
        <f t="shared" si="40"/>
        <v>0.022914915621423164</v>
      </c>
      <c r="AS48" s="85">
        <f t="shared" si="40"/>
        <v>0.02330407960908694</v>
      </c>
      <c r="AT48" s="85">
        <f t="shared" si="40"/>
        <v>0.023672145832201504</v>
      </c>
      <c r="AU48" s="85">
        <f t="shared" si="40"/>
        <v>0.024018945073417574</v>
      </c>
      <c r="AV48" s="85">
        <f t="shared" si="40"/>
        <v>0.02434685093832075</v>
      </c>
      <c r="AW48" s="85">
        <f t="shared" si="40"/>
        <v>0.02465341961782643</v>
      </c>
      <c r="AX48" s="85">
        <f t="shared" si="40"/>
        <v>0.024941439113330965</v>
      </c>
      <c r="AY48" s="85">
        <f t="shared" si="40"/>
        <v>0.025210775482880646</v>
      </c>
      <c r="AZ48" s="85">
        <f t="shared" si="40"/>
        <v>0.025466117871674375</v>
      </c>
      <c r="BA48" s="85">
        <f t="shared" si="40"/>
        <v>0.0257071214506392</v>
      </c>
      <c r="BB48" s="85">
        <f t="shared" si="40"/>
        <v>0.02593366585403348</v>
      </c>
      <c r="BC48" s="85">
        <f t="shared" si="40"/>
        <v>0.02614242011318972</v>
      </c>
      <c r="BD48" s="85">
        <f t="shared" si="40"/>
        <v>0.026340324660463068</v>
      </c>
      <c r="BE48" s="85">
        <f t="shared" si="40"/>
        <v>0.026530552418272943</v>
      </c>
      <c r="BF48" s="85">
        <f t="shared" si="40"/>
        <v>0.02671066275954859</v>
      </c>
      <c r="BG48" s="85">
        <f t="shared" si="40"/>
        <v>0.026878354852232354</v>
      </c>
      <c r="BH48" s="85">
        <f t="shared" si="40"/>
        <v>0.02703354468461896</v>
      </c>
      <c r="BI48" s="85">
        <f t="shared" si="40"/>
        <v>0.027171436943960476</v>
      </c>
      <c r="BJ48" s="85">
        <f t="shared" si="40"/>
        <v>0.02728497750204587</v>
      </c>
      <c r="BK48" s="85">
        <f t="shared" si="40"/>
        <v>0.027374790976885333</v>
      </c>
      <c r="BL48" s="85">
        <f t="shared" si="40"/>
        <v>0.027440943324940684</v>
      </c>
      <c r="BM48" s="85">
        <f t="shared" si="40"/>
        <v>0.02748534063251685</v>
      </c>
      <c r="BN48" s="85">
        <f t="shared" si="40"/>
        <v>0.0275136469663112</v>
      </c>
      <c r="BO48" s="85">
        <f aca="true" t="shared" si="41" ref="BO48:CN48">BO$35/BO$5</f>
        <v>0.027530590192667664</v>
      </c>
      <c r="BP48" s="85">
        <f t="shared" si="41"/>
        <v>0.027536781157443724</v>
      </c>
      <c r="BQ48" s="85">
        <f t="shared" si="41"/>
        <v>0.027533452832355924</v>
      </c>
      <c r="BR48" s="85">
        <f t="shared" si="41"/>
        <v>0.02752328696072788</v>
      </c>
      <c r="BS48" s="85">
        <f t="shared" si="41"/>
        <v>0.027507307221540607</v>
      </c>
      <c r="BT48" s="85">
        <f t="shared" si="41"/>
        <v>0.027486625094639623</v>
      </c>
      <c r="BU48" s="85">
        <f t="shared" si="41"/>
        <v>0.027461605955280355</v>
      </c>
      <c r="BV48" s="85">
        <f t="shared" si="41"/>
        <v>0.02743249312599638</v>
      </c>
      <c r="BW48" s="85">
        <f t="shared" si="41"/>
        <v>0.027399165460674547</v>
      </c>
      <c r="BX48" s="85">
        <f t="shared" si="41"/>
        <v>0.027361487432880596</v>
      </c>
      <c r="BY48" s="85">
        <f t="shared" si="41"/>
        <v>0.02731894747769631</v>
      </c>
      <c r="BZ48" s="85">
        <f t="shared" si="41"/>
        <v>0.027271094153945383</v>
      </c>
      <c r="CA48" s="85">
        <f t="shared" si="41"/>
        <v>0.027219099608370274</v>
      </c>
      <c r="CB48" s="85">
        <f t="shared" si="41"/>
        <v>0.027161693798885788</v>
      </c>
      <c r="CC48" s="85">
        <f t="shared" si="41"/>
        <v>0.02710001044006134</v>
      </c>
      <c r="CD48" s="85">
        <f t="shared" si="41"/>
        <v>0.02703210349487242</v>
      </c>
      <c r="CE48" s="85">
        <f t="shared" si="41"/>
        <v>0.026960802069173277</v>
      </c>
      <c r="CF48" s="85">
        <f t="shared" si="41"/>
        <v>0.026885202406427236</v>
      </c>
      <c r="CG48" s="85">
        <f t="shared" si="41"/>
        <v>0.026805752543445964</v>
      </c>
      <c r="CH48" s="85">
        <f t="shared" si="41"/>
        <v>0.0267245908388297</v>
      </c>
      <c r="CI48" s="85">
        <f t="shared" si="41"/>
        <v>0.026641430027528296</v>
      </c>
      <c r="CJ48" s="85">
        <f t="shared" si="41"/>
        <v>0.026557209132580063</v>
      </c>
      <c r="CK48" s="85">
        <f t="shared" si="41"/>
        <v>0.02647413238317611</v>
      </c>
      <c r="CL48" s="85">
        <f t="shared" si="41"/>
        <v>0.026390909190881738</v>
      </c>
      <c r="CM48" s="85">
        <f t="shared" si="41"/>
        <v>0.026309437023762407</v>
      </c>
      <c r="CN48" s="85">
        <f t="shared" si="41"/>
        <v>0.026229482350713713</v>
      </c>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1"/>
      <c r="EK48" s="71"/>
      <c r="EL48" s="71"/>
      <c r="EM48" s="71"/>
    </row>
    <row r="49" spans="1:143" ht="12.75">
      <c r="A49" s="71" t="s">
        <v>44</v>
      </c>
      <c r="B49" s="71"/>
      <c r="C49" s="85">
        <f aca="true" t="shared" si="42" ref="C49:AH49">C$36/C$5</f>
        <v>0.0036061495251758645</v>
      </c>
      <c r="D49" s="85">
        <f t="shared" si="42"/>
        <v>0.0024264797378572315</v>
      </c>
      <c r="E49" s="85">
        <f t="shared" si="42"/>
        <v>0.0025009214964309356</v>
      </c>
      <c r="F49" s="85">
        <f t="shared" si="42"/>
        <v>0.0025894619166581118</v>
      </c>
      <c r="G49" s="85">
        <f t="shared" si="42"/>
        <v>0.0026961395683242112</v>
      </c>
      <c r="H49" s="85">
        <f t="shared" si="42"/>
        <v>0.0021631052942390227</v>
      </c>
      <c r="I49" s="85">
        <f t="shared" si="42"/>
        <v>0.0023132858582109376</v>
      </c>
      <c r="J49" s="85">
        <f t="shared" si="42"/>
        <v>0.002504587182346359</v>
      </c>
      <c r="K49" s="85">
        <f t="shared" si="42"/>
        <v>0.002682604731757568</v>
      </c>
      <c r="L49" s="85">
        <f t="shared" si="42"/>
        <v>0.0028494071896943756</v>
      </c>
      <c r="M49" s="85">
        <f t="shared" si="42"/>
        <v>0.0030051062795340947</v>
      </c>
      <c r="N49" s="85">
        <f t="shared" si="42"/>
        <v>0.0031480960610115382</v>
      </c>
      <c r="O49" s="85">
        <f t="shared" si="42"/>
        <v>0.0032789015099375317</v>
      </c>
      <c r="P49" s="85">
        <f t="shared" si="42"/>
        <v>0.0033965494926571508</v>
      </c>
      <c r="Q49" s="85">
        <f t="shared" si="42"/>
        <v>0.003500769894135608</v>
      </c>
      <c r="R49" s="85">
        <f t="shared" si="42"/>
        <v>0.0036594467116908124</v>
      </c>
      <c r="S49" s="85">
        <f t="shared" si="42"/>
        <v>0.003811226160691604</v>
      </c>
      <c r="T49" s="85">
        <f t="shared" si="42"/>
        <v>0.00395674085848721</v>
      </c>
      <c r="U49" s="85">
        <f t="shared" si="42"/>
        <v>0.004049132394573848</v>
      </c>
      <c r="V49" s="85">
        <f t="shared" si="42"/>
        <v>0.004110526976090503</v>
      </c>
      <c r="W49" s="85">
        <f t="shared" si="42"/>
        <v>0.0041637485187835865</v>
      </c>
      <c r="X49" s="85">
        <f t="shared" si="42"/>
        <v>0.0042099705199329755</v>
      </c>
      <c r="Y49" s="85">
        <f t="shared" si="42"/>
        <v>0.004249420060234615</v>
      </c>
      <c r="Z49" s="85">
        <f t="shared" si="42"/>
        <v>0.004282429894186611</v>
      </c>
      <c r="AA49" s="85">
        <f t="shared" si="42"/>
        <v>0.004311371041172438</v>
      </c>
      <c r="AB49" s="85">
        <f t="shared" si="42"/>
        <v>0.004339001223795738</v>
      </c>
      <c r="AC49" s="85">
        <f t="shared" si="42"/>
        <v>0.00436776996610123</v>
      </c>
      <c r="AD49" s="85">
        <f t="shared" si="42"/>
        <v>0.004400901685670834</v>
      </c>
      <c r="AE49" s="85">
        <f t="shared" si="42"/>
        <v>0.004439999573944209</v>
      </c>
      <c r="AF49" s="85">
        <f t="shared" si="42"/>
        <v>0.0044862091417182315</v>
      </c>
      <c r="AG49" s="85">
        <f t="shared" si="42"/>
        <v>0.004540342920816838</v>
      </c>
      <c r="AH49" s="85">
        <f t="shared" si="42"/>
        <v>0.004601866575893501</v>
      </c>
      <c r="AI49" s="85">
        <f aca="true" t="shared" si="43" ref="AI49:BN49">AI$36/AI$5</f>
        <v>0.004670905987323778</v>
      </c>
      <c r="AJ49" s="85">
        <f t="shared" si="43"/>
        <v>0.004746599697296371</v>
      </c>
      <c r="AK49" s="85">
        <f t="shared" si="43"/>
        <v>0.0048279882604789605</v>
      </c>
      <c r="AL49" s="85">
        <f t="shared" si="43"/>
        <v>0.004914613324788121</v>
      </c>
      <c r="AM49" s="85">
        <f t="shared" si="43"/>
        <v>0.00500591468139372</v>
      </c>
      <c r="AN49" s="85">
        <f t="shared" si="43"/>
        <v>0.005101393401216991</v>
      </c>
      <c r="AO49" s="85">
        <f t="shared" si="43"/>
        <v>0.005200350553497931</v>
      </c>
      <c r="AP49" s="85">
        <f t="shared" si="43"/>
        <v>0.0053013468621023905</v>
      </c>
      <c r="AQ49" s="85">
        <f t="shared" si="43"/>
        <v>0.005401608212777893</v>
      </c>
      <c r="AR49" s="85">
        <f t="shared" si="43"/>
        <v>0.005499579749141559</v>
      </c>
      <c r="AS49" s="85">
        <f t="shared" si="43"/>
        <v>0.005592979106180866</v>
      </c>
      <c r="AT49" s="85">
        <f t="shared" si="43"/>
        <v>0.005681314999728361</v>
      </c>
      <c r="AU49" s="85">
        <f t="shared" si="43"/>
        <v>0.005764546817620218</v>
      </c>
      <c r="AV49" s="85">
        <f t="shared" si="43"/>
        <v>0.005843244225196981</v>
      </c>
      <c r="AW49" s="85">
        <f t="shared" si="43"/>
        <v>0.005916820708278343</v>
      </c>
      <c r="AX49" s="85">
        <f t="shared" si="43"/>
        <v>0.005985945387199432</v>
      </c>
      <c r="AY49" s="85">
        <f t="shared" si="43"/>
        <v>0.006050586115891355</v>
      </c>
      <c r="AZ49" s="85">
        <f t="shared" si="43"/>
        <v>0.00611186828920185</v>
      </c>
      <c r="BA49" s="85">
        <f t="shared" si="43"/>
        <v>0.006169709148153407</v>
      </c>
      <c r="BB49" s="85">
        <f t="shared" si="43"/>
        <v>0.006224079804968035</v>
      </c>
      <c r="BC49" s="85">
        <f t="shared" si="43"/>
        <v>0.006274180827165533</v>
      </c>
      <c r="BD49" s="85">
        <f t="shared" si="43"/>
        <v>0.006321677918511136</v>
      </c>
      <c r="BE49" s="85">
        <f t="shared" si="43"/>
        <v>0.006367332580385506</v>
      </c>
      <c r="BF49" s="85">
        <f t="shared" si="43"/>
        <v>0.006410559062291661</v>
      </c>
      <c r="BG49" s="85">
        <f t="shared" si="43"/>
        <v>0.006450805164535765</v>
      </c>
      <c r="BH49" s="85">
        <f t="shared" si="43"/>
        <v>0.006488050724308549</v>
      </c>
      <c r="BI49" s="85">
        <f t="shared" si="43"/>
        <v>0.006521144866550514</v>
      </c>
      <c r="BJ49" s="85">
        <f t="shared" si="43"/>
        <v>0.006548394600491008</v>
      </c>
      <c r="BK49" s="85">
        <f t="shared" si="43"/>
        <v>0.006569949834452479</v>
      </c>
      <c r="BL49" s="85">
        <f t="shared" si="43"/>
        <v>0.0065858263979857645</v>
      </c>
      <c r="BM49" s="85">
        <f t="shared" si="43"/>
        <v>0.006596481751804043</v>
      </c>
      <c r="BN49" s="85">
        <f t="shared" si="43"/>
        <v>0.006603275271914688</v>
      </c>
      <c r="BO49" s="85">
        <f aca="true" t="shared" si="44" ref="BO49:CN49">BO$36/BO$5</f>
        <v>0.00660734164624024</v>
      </c>
      <c r="BP49" s="85">
        <f t="shared" si="44"/>
        <v>0.006608827477786493</v>
      </c>
      <c r="BQ49" s="85">
        <f t="shared" si="44"/>
        <v>0.006608028679765421</v>
      </c>
      <c r="BR49" s="85">
        <f t="shared" si="44"/>
        <v>0.00660558887057469</v>
      </c>
      <c r="BS49" s="85">
        <f t="shared" si="44"/>
        <v>0.0066017537331697455</v>
      </c>
      <c r="BT49" s="85">
        <f t="shared" si="44"/>
        <v>0.00659679002271351</v>
      </c>
      <c r="BU49" s="85">
        <f t="shared" si="44"/>
        <v>0.006590785429267286</v>
      </c>
      <c r="BV49" s="85">
        <f t="shared" si="44"/>
        <v>0.00658379835023913</v>
      </c>
      <c r="BW49" s="85">
        <f t="shared" si="44"/>
        <v>0.006575799710561891</v>
      </c>
      <c r="BX49" s="85">
        <f t="shared" si="44"/>
        <v>0.006566756983891343</v>
      </c>
      <c r="BY49" s="85">
        <f t="shared" si="44"/>
        <v>0.006556547394647114</v>
      </c>
      <c r="BZ49" s="85">
        <f t="shared" si="44"/>
        <v>0.006545062596946892</v>
      </c>
      <c r="CA49" s="85">
        <f t="shared" si="44"/>
        <v>0.006532583906008867</v>
      </c>
      <c r="CB49" s="85">
        <f t="shared" si="44"/>
        <v>0.00651880651173259</v>
      </c>
      <c r="CC49" s="85">
        <f t="shared" si="44"/>
        <v>0.006504002505614721</v>
      </c>
      <c r="CD49" s="85">
        <f t="shared" si="44"/>
        <v>0.00648770483876938</v>
      </c>
      <c r="CE49" s="85">
        <f t="shared" si="44"/>
        <v>0.006470592496601586</v>
      </c>
      <c r="CF49" s="85">
        <f t="shared" si="44"/>
        <v>0.006452448577542537</v>
      </c>
      <c r="CG49" s="85">
        <f t="shared" si="44"/>
        <v>0.006433380610427032</v>
      </c>
      <c r="CH49" s="85">
        <f t="shared" si="44"/>
        <v>0.006413901801319129</v>
      </c>
      <c r="CI49" s="85">
        <f t="shared" si="44"/>
        <v>0.006393943206606791</v>
      </c>
      <c r="CJ49" s="85">
        <f t="shared" si="44"/>
        <v>0.006373730191819216</v>
      </c>
      <c r="CK49" s="85">
        <f t="shared" si="44"/>
        <v>0.006353791771962266</v>
      </c>
      <c r="CL49" s="85">
        <f t="shared" si="44"/>
        <v>0.006333818205811617</v>
      </c>
      <c r="CM49" s="85">
        <f t="shared" si="44"/>
        <v>0.006314264885702977</v>
      </c>
      <c r="CN49" s="85">
        <f t="shared" si="44"/>
        <v>0.006295075764171291</v>
      </c>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1"/>
      <c r="EK49" s="71"/>
      <c r="EL49" s="71"/>
      <c r="EM49" s="71"/>
    </row>
    <row r="50" spans="1:143" ht="12.75">
      <c r="A50" s="71" t="s">
        <v>45</v>
      </c>
      <c r="B50" s="71"/>
      <c r="C50" s="85">
        <f aca="true" t="shared" si="45" ref="C50:AH50">C$37/C$5</f>
        <v>0.01129522315217344</v>
      </c>
      <c r="D50" s="85">
        <f t="shared" si="45"/>
        <v>0.007702517731967316</v>
      </c>
      <c r="E50" s="85">
        <f t="shared" si="45"/>
        <v>0.00791099731676093</v>
      </c>
      <c r="F50" s="85">
        <f t="shared" si="45"/>
        <v>0.008163839552224618</v>
      </c>
      <c r="G50" s="85">
        <f t="shared" si="45"/>
        <v>0.008473581500447523</v>
      </c>
      <c r="H50" s="85">
        <f t="shared" si="45"/>
        <v>0.006849833431756905</v>
      </c>
      <c r="I50" s="85">
        <f t="shared" si="45"/>
        <v>0.0073254052176679706</v>
      </c>
      <c r="J50" s="85">
        <f t="shared" si="45"/>
        <v>0.007931192744096803</v>
      </c>
      <c r="K50" s="85">
        <f t="shared" si="45"/>
        <v>0.008494914983898965</v>
      </c>
      <c r="L50" s="85">
        <f t="shared" si="45"/>
        <v>0.009023122767365523</v>
      </c>
      <c r="M50" s="85">
        <f t="shared" si="45"/>
        <v>0.0095161698851913</v>
      </c>
      <c r="N50" s="85">
        <f t="shared" si="45"/>
        <v>0.009968970859869872</v>
      </c>
      <c r="O50" s="85">
        <f t="shared" si="45"/>
        <v>0.010383188114802183</v>
      </c>
      <c r="P50" s="85">
        <f t="shared" si="45"/>
        <v>0.010755740060080978</v>
      </c>
      <c r="Q50" s="85">
        <f t="shared" si="45"/>
        <v>0.011085771331429425</v>
      </c>
      <c r="R50" s="85">
        <f t="shared" si="45"/>
        <v>0.01158824792035424</v>
      </c>
      <c r="S50" s="85">
        <f t="shared" si="45"/>
        <v>0.01206888284219008</v>
      </c>
      <c r="T50" s="85">
        <f t="shared" si="45"/>
        <v>0.0125296793852095</v>
      </c>
      <c r="U50" s="85">
        <f t="shared" si="45"/>
        <v>0.012822252582817188</v>
      </c>
      <c r="V50" s="85">
        <f t="shared" si="45"/>
        <v>0.013016668757619927</v>
      </c>
      <c r="W50" s="85">
        <f t="shared" si="45"/>
        <v>0.01318520364281469</v>
      </c>
      <c r="X50" s="85">
        <f t="shared" si="45"/>
        <v>0.01333157331312109</v>
      </c>
      <c r="Y50" s="85">
        <f t="shared" si="45"/>
        <v>0.013456496857409617</v>
      </c>
      <c r="Z50" s="85">
        <f t="shared" si="45"/>
        <v>0.013561027998257601</v>
      </c>
      <c r="AA50" s="85">
        <f t="shared" si="45"/>
        <v>0.013652674963712724</v>
      </c>
      <c r="AB50" s="85">
        <f t="shared" si="45"/>
        <v>0.01374017054201984</v>
      </c>
      <c r="AC50" s="85">
        <f t="shared" si="45"/>
        <v>0.01383127155932056</v>
      </c>
      <c r="AD50" s="85">
        <f t="shared" si="45"/>
        <v>0.013936188671290975</v>
      </c>
      <c r="AE50" s="85">
        <f t="shared" si="45"/>
        <v>0.01405999865082333</v>
      </c>
      <c r="AF50" s="85">
        <f t="shared" si="45"/>
        <v>0.0142063289487744</v>
      </c>
      <c r="AG50" s="85">
        <f t="shared" si="45"/>
        <v>0.014377752582586657</v>
      </c>
      <c r="AH50" s="85">
        <f t="shared" si="45"/>
        <v>0.01457257749032942</v>
      </c>
      <c r="AI50" s="85">
        <f aca="true" t="shared" si="46" ref="AI50:BN50">AI$37/AI$5</f>
        <v>0.014791202293191965</v>
      </c>
      <c r="AJ50" s="85">
        <f t="shared" si="46"/>
        <v>0.015030899041438507</v>
      </c>
      <c r="AK50" s="85">
        <f t="shared" si="46"/>
        <v>0.015288629491516709</v>
      </c>
      <c r="AL50" s="85">
        <f t="shared" si="46"/>
        <v>0.015562942195162386</v>
      </c>
      <c r="AM50" s="85">
        <f t="shared" si="46"/>
        <v>0.01585206315774678</v>
      </c>
      <c r="AN50" s="85">
        <f t="shared" si="46"/>
        <v>0.016154412437187137</v>
      </c>
      <c r="AO50" s="85">
        <f t="shared" si="46"/>
        <v>0.016467776752743447</v>
      </c>
      <c r="AP50" s="85">
        <f t="shared" si="46"/>
        <v>0.016787598396657572</v>
      </c>
      <c r="AQ50" s="85">
        <f t="shared" si="46"/>
        <v>0.017105092673796663</v>
      </c>
      <c r="AR50" s="85">
        <f t="shared" si="46"/>
        <v>0.0174153358722816</v>
      </c>
      <c r="AS50" s="85">
        <f t="shared" si="46"/>
        <v>0.017711100502906075</v>
      </c>
      <c r="AT50" s="85">
        <f t="shared" si="46"/>
        <v>0.017990830832473145</v>
      </c>
      <c r="AU50" s="85">
        <f t="shared" si="46"/>
        <v>0.018254398255797354</v>
      </c>
      <c r="AV50" s="85">
        <f t="shared" si="46"/>
        <v>0.01850360671312377</v>
      </c>
      <c r="AW50" s="85">
        <f t="shared" si="46"/>
        <v>0.01873659890954809</v>
      </c>
      <c r="AX50" s="85">
        <f t="shared" si="46"/>
        <v>0.01895549372613153</v>
      </c>
      <c r="AY50" s="85">
        <f t="shared" si="46"/>
        <v>0.019160189366989294</v>
      </c>
      <c r="AZ50" s="85">
        <f t="shared" si="46"/>
        <v>0.019354249582472526</v>
      </c>
      <c r="BA50" s="85">
        <f t="shared" si="46"/>
        <v>0.01953741230248579</v>
      </c>
      <c r="BB50" s="85">
        <f t="shared" si="46"/>
        <v>0.019709586049065447</v>
      </c>
      <c r="BC50" s="85">
        <f t="shared" si="46"/>
        <v>0.01986823928602419</v>
      </c>
      <c r="BD50" s="85">
        <f t="shared" si="46"/>
        <v>0.02001864674195193</v>
      </c>
      <c r="BE50" s="85">
        <f t="shared" si="46"/>
        <v>0.020163219837887436</v>
      </c>
      <c r="BF50" s="85">
        <f t="shared" si="46"/>
        <v>0.02030010369725693</v>
      </c>
      <c r="BG50" s="85">
        <f t="shared" si="46"/>
        <v>0.02042754968769659</v>
      </c>
      <c r="BH50" s="85">
        <f t="shared" si="46"/>
        <v>0.02054549396031041</v>
      </c>
      <c r="BI50" s="85">
        <f t="shared" si="46"/>
        <v>0.02065029207740996</v>
      </c>
      <c r="BJ50" s="85">
        <f t="shared" si="46"/>
        <v>0.02073658290155486</v>
      </c>
      <c r="BK50" s="85">
        <f t="shared" si="46"/>
        <v>0.02080484114243285</v>
      </c>
      <c r="BL50" s="85">
        <f t="shared" si="46"/>
        <v>0.02085511692695492</v>
      </c>
      <c r="BM50" s="85">
        <f t="shared" si="46"/>
        <v>0.020888858880712808</v>
      </c>
      <c r="BN50" s="85">
        <f t="shared" si="46"/>
        <v>0.020910371694396513</v>
      </c>
      <c r="BO50" s="85">
        <f aca="true" t="shared" si="47" ref="BO50:CN50">BO$37/BO$5</f>
        <v>0.020923248546427426</v>
      </c>
      <c r="BP50" s="85">
        <f t="shared" si="47"/>
        <v>0.02092795367965723</v>
      </c>
      <c r="BQ50" s="85">
        <f t="shared" si="47"/>
        <v>0.0209254241525905</v>
      </c>
      <c r="BR50" s="85">
        <f t="shared" si="47"/>
        <v>0.020917698090153185</v>
      </c>
      <c r="BS50" s="85">
        <f t="shared" si="47"/>
        <v>0.02090555348837086</v>
      </c>
      <c r="BT50" s="85">
        <f t="shared" si="47"/>
        <v>0.020889835071926113</v>
      </c>
      <c r="BU50" s="85">
        <f t="shared" si="47"/>
        <v>0.020870820526013068</v>
      </c>
      <c r="BV50" s="85">
        <f t="shared" si="47"/>
        <v>0.020848694775757248</v>
      </c>
      <c r="BW50" s="85">
        <f t="shared" si="47"/>
        <v>0.020823365750112652</v>
      </c>
      <c r="BX50" s="85">
        <f t="shared" si="47"/>
        <v>0.020794730448989253</v>
      </c>
      <c r="BY50" s="85">
        <f t="shared" si="47"/>
        <v>0.020762400083049193</v>
      </c>
      <c r="BZ50" s="85">
        <f t="shared" si="47"/>
        <v>0.02072603155699849</v>
      </c>
      <c r="CA50" s="85">
        <f t="shared" si="47"/>
        <v>0.02068651570236141</v>
      </c>
      <c r="CB50" s="85">
        <f t="shared" si="47"/>
        <v>0.0206428872871532</v>
      </c>
      <c r="CC50" s="85">
        <f t="shared" si="47"/>
        <v>0.020596007934446617</v>
      </c>
      <c r="CD50" s="85">
        <f t="shared" si="47"/>
        <v>0.02054439865610304</v>
      </c>
      <c r="CE50" s="85">
        <f t="shared" si="47"/>
        <v>0.02049020957257169</v>
      </c>
      <c r="CF50" s="85">
        <f t="shared" si="47"/>
        <v>0.020432753828884702</v>
      </c>
      <c r="CG50" s="85">
        <f t="shared" si="47"/>
        <v>0.02037237193301893</v>
      </c>
      <c r="CH50" s="85">
        <f t="shared" si="47"/>
        <v>0.02031068903751057</v>
      </c>
      <c r="CI50" s="85">
        <f t="shared" si="47"/>
        <v>0.020247486820921503</v>
      </c>
      <c r="CJ50" s="85">
        <f t="shared" si="47"/>
        <v>0.02018347894076085</v>
      </c>
      <c r="CK50" s="85">
        <f t="shared" si="47"/>
        <v>0.020120340611213844</v>
      </c>
      <c r="CL50" s="85">
        <f t="shared" si="47"/>
        <v>0.020057090985070122</v>
      </c>
      <c r="CM50" s="85">
        <f t="shared" si="47"/>
        <v>0.01999517213805943</v>
      </c>
      <c r="CN50" s="85">
        <f t="shared" si="47"/>
        <v>0.019934406586542424</v>
      </c>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1"/>
      <c r="EK50" s="71"/>
      <c r="EL50" s="71"/>
      <c r="EM50" s="71"/>
    </row>
    <row r="51" spans="1:143" ht="12.75">
      <c r="A51" s="71" t="s">
        <v>46</v>
      </c>
      <c r="B51" s="71"/>
      <c r="C51" s="85">
        <f aca="true" t="shared" si="48" ref="C51:AH51">C$41/C$5</f>
        <v>0.10903834567890529</v>
      </c>
      <c r="D51" s="85">
        <f t="shared" si="48"/>
        <v>0.11212825086067439</v>
      </c>
      <c r="E51" s="85">
        <f t="shared" si="48"/>
        <v>0.11516129160110497</v>
      </c>
      <c r="F51" s="85">
        <f t="shared" si="48"/>
        <v>0.11878063341052285</v>
      </c>
      <c r="G51" s="85">
        <f t="shared" si="48"/>
        <v>0.1232227488151658</v>
      </c>
      <c r="H51" s="85">
        <f t="shared" si="48"/>
        <v>0.12510508572446766</v>
      </c>
      <c r="I51" s="85">
        <f t="shared" si="48"/>
        <v>0.13581913577695323</v>
      </c>
      <c r="J51" s="85">
        <f t="shared" si="48"/>
        <v>0.14610451378889835</v>
      </c>
      <c r="K51" s="85">
        <f t="shared" si="48"/>
        <v>0.15578361977342695</v>
      </c>
      <c r="L51" s="85">
        <f t="shared" si="48"/>
        <v>0.16483298842602306</v>
      </c>
      <c r="M51" s="85">
        <f t="shared" si="48"/>
        <v>0.17320336244436763</v>
      </c>
      <c r="N51" s="85">
        <f t="shared" si="48"/>
        <v>0.18085928741077742</v>
      </c>
      <c r="O51" s="85">
        <f t="shared" si="48"/>
        <v>0.18777968094032305</v>
      </c>
      <c r="P51" s="85">
        <f t="shared" si="48"/>
        <v>0.19394138668628544</v>
      </c>
      <c r="Q51" s="85">
        <f t="shared" si="48"/>
        <v>0.19936225255029597</v>
      </c>
      <c r="R51" s="85">
        <f t="shared" si="48"/>
        <v>0.20414334395755074</v>
      </c>
      <c r="S51" s="85">
        <f t="shared" si="48"/>
        <v>0.20843431724601708</v>
      </c>
      <c r="T51" s="85">
        <f t="shared" si="48"/>
        <v>0.21227254575309945</v>
      </c>
      <c r="U51" s="85">
        <f t="shared" si="48"/>
        <v>0.21569086044389096</v>
      </c>
      <c r="V51" s="85">
        <f t="shared" si="48"/>
        <v>0.21870155045608922</v>
      </c>
      <c r="W51" s="85">
        <f t="shared" si="48"/>
        <v>0.22128106867276276</v>
      </c>
      <c r="X51" s="85">
        <f t="shared" si="48"/>
        <v>0.22353019871403043</v>
      </c>
      <c r="Y51" s="85">
        <f t="shared" si="48"/>
        <v>0.2254083023129577</v>
      </c>
      <c r="Z51" s="85">
        <f t="shared" si="48"/>
        <v>0.22699009958303198</v>
      </c>
      <c r="AA51" s="85">
        <f t="shared" si="48"/>
        <v>0.2284496444959368</v>
      </c>
      <c r="AB51" s="85">
        <f t="shared" si="48"/>
        <v>0.22991862069007019</v>
      </c>
      <c r="AC51" s="85">
        <f t="shared" si="48"/>
        <v>0.23152392412578784</v>
      </c>
      <c r="AD51" s="85">
        <f t="shared" si="48"/>
        <v>0.2334326442142007</v>
      </c>
      <c r="AE51" s="85">
        <f t="shared" si="48"/>
        <v>0.23567856069848472</v>
      </c>
      <c r="AF51" s="85">
        <f t="shared" si="48"/>
        <v>0.23834001908968247</v>
      </c>
      <c r="AG51" s="85">
        <f t="shared" si="48"/>
        <v>0.24140287022129384</v>
      </c>
      <c r="AH51" s="85">
        <f t="shared" si="48"/>
        <v>0.2448409832893949</v>
      </c>
      <c r="AI51" s="85">
        <f aca="true" t="shared" si="49" ref="AI51:BN51">AI$41/AI$5</f>
        <v>0.24866073563955127</v>
      </c>
      <c r="AJ51" s="85">
        <f t="shared" si="49"/>
        <v>0.2528067891518353</v>
      </c>
      <c r="AK51" s="85">
        <f t="shared" si="49"/>
        <v>0.2572156012131938</v>
      </c>
      <c r="AL51" s="85">
        <f t="shared" si="49"/>
        <v>0.2618929648662709</v>
      </c>
      <c r="AM51" s="85">
        <f t="shared" si="49"/>
        <v>0.2668022725684136</v>
      </c>
      <c r="AN51" s="85">
        <f t="shared" si="49"/>
        <v>0.2719087368248267</v>
      </c>
      <c r="AO51" s="85">
        <f t="shared" si="49"/>
        <v>0.27718074746629434</v>
      </c>
      <c r="AP51" s="85">
        <f t="shared" si="49"/>
        <v>0.28249138834110277</v>
      </c>
      <c r="AQ51" s="85">
        <f t="shared" si="49"/>
        <v>0.2877178382491462</v>
      </c>
      <c r="AR51" s="85">
        <f t="shared" si="49"/>
        <v>0.2927522402040771</v>
      </c>
      <c r="AS51" s="85">
        <f t="shared" si="49"/>
        <v>0.2974969487634116</v>
      </c>
      <c r="AT51" s="85">
        <f t="shared" si="49"/>
        <v>0.302005484309153</v>
      </c>
      <c r="AU51" s="85">
        <f t="shared" si="49"/>
        <v>0.3062446155669419</v>
      </c>
      <c r="AV51" s="85">
        <f t="shared" si="49"/>
        <v>0.3102592076323238</v>
      </c>
      <c r="AW51" s="85">
        <f t="shared" si="49"/>
        <v>0.31399569471576017</v>
      </c>
      <c r="AX51" s="85">
        <f t="shared" si="49"/>
        <v>0.31751186526330016</v>
      </c>
      <c r="AY51" s="85">
        <f t="shared" si="49"/>
        <v>0.3208270922048418</v>
      </c>
      <c r="AZ51" s="85">
        <f t="shared" si="49"/>
        <v>0.3239628741171483</v>
      </c>
      <c r="BA51" s="85">
        <f t="shared" si="49"/>
        <v>0.3269346249569393</v>
      </c>
      <c r="BB51" s="85">
        <f t="shared" si="49"/>
        <v>0.32967817677140154</v>
      </c>
      <c r="BC51" s="85">
        <f t="shared" si="49"/>
        <v>0.3322238272012922</v>
      </c>
      <c r="BD51" s="85">
        <f t="shared" si="49"/>
        <v>0.3346796174797506</v>
      </c>
      <c r="BE51" s="85">
        <f t="shared" si="49"/>
        <v>0.33703041413033014</v>
      </c>
      <c r="BF51" s="85">
        <f t="shared" si="49"/>
        <v>0.3392189656303976</v>
      </c>
      <c r="BG51" s="85">
        <f t="shared" si="49"/>
        <v>0.34125989466158774</v>
      </c>
      <c r="BH51" s="85">
        <f t="shared" si="49"/>
        <v>0.3431193648654736</v>
      </c>
      <c r="BI51" s="85">
        <f t="shared" si="49"/>
        <v>0.3447091535210841</v>
      </c>
      <c r="BJ51" s="85">
        <f t="shared" si="49"/>
        <v>0.34595076360156535</v>
      </c>
      <c r="BK51" s="85">
        <f t="shared" si="49"/>
        <v>0.3469189945891225</v>
      </c>
      <c r="BL51" s="85">
        <f t="shared" si="49"/>
        <v>0.34758509055993614</v>
      </c>
      <c r="BM51" s="85">
        <f t="shared" si="49"/>
        <v>0.34801314467167865</v>
      </c>
      <c r="BN51" s="85">
        <f t="shared" si="49"/>
        <v>0.3482818397131485</v>
      </c>
      <c r="BO51" s="85">
        <f aca="true" t="shared" si="50" ref="BO51:CN51">BO$41/BO$5</f>
        <v>0.34842009010298136</v>
      </c>
      <c r="BP51" s="85">
        <f t="shared" si="50"/>
        <v>0.3484348548327729</v>
      </c>
      <c r="BQ51" s="85">
        <f t="shared" si="50"/>
        <v>0.3483399836991844</v>
      </c>
      <c r="BR51" s="85">
        <f t="shared" si="50"/>
        <v>0.3481658172813549</v>
      </c>
      <c r="BS51" s="85">
        <f t="shared" si="50"/>
        <v>0.3479253117295745</v>
      </c>
      <c r="BT51" s="85">
        <f t="shared" si="50"/>
        <v>0.34762724037988796</v>
      </c>
      <c r="BU51" s="85">
        <f t="shared" si="50"/>
        <v>0.3472761635006542</v>
      </c>
      <c r="BV51" s="85">
        <f t="shared" si="50"/>
        <v>0.346874671062659</v>
      </c>
      <c r="BW51" s="85">
        <f t="shared" si="50"/>
        <v>0.34641899073553517</v>
      </c>
      <c r="BX51" s="85">
        <f t="shared" si="50"/>
        <v>0.34590851313809823</v>
      </c>
      <c r="BY51" s="85">
        <f t="shared" si="50"/>
        <v>0.3453347807027581</v>
      </c>
      <c r="BZ51" s="85">
        <f t="shared" si="50"/>
        <v>0.34469495074164624</v>
      </c>
      <c r="CA51" s="85">
        <f t="shared" si="50"/>
        <v>0.3440014489199643</v>
      </c>
      <c r="CB51" s="85">
        <f t="shared" si="50"/>
        <v>0.3432418011476471</v>
      </c>
      <c r="CC51" s="85">
        <f t="shared" si="50"/>
        <v>0.34242611796168937</v>
      </c>
      <c r="CD51" s="85">
        <f t="shared" si="50"/>
        <v>0.34153904893168574</v>
      </c>
      <c r="CE51" s="85">
        <f t="shared" si="50"/>
        <v>0.34060994271896705</v>
      </c>
      <c r="CF51" s="85">
        <f t="shared" si="50"/>
        <v>0.3396300379848248</v>
      </c>
      <c r="CG51" s="85">
        <f t="shared" si="50"/>
        <v>0.3386097863520958</v>
      </c>
      <c r="CH51" s="85">
        <f t="shared" si="50"/>
        <v>0.3375722025415364</v>
      </c>
      <c r="CI51" s="85">
        <f t="shared" si="50"/>
        <v>0.336515236190607</v>
      </c>
      <c r="CJ51" s="85">
        <f t="shared" si="50"/>
        <v>0.3354510946591659</v>
      </c>
      <c r="CK51" s="85">
        <f t="shared" si="50"/>
        <v>0.33440404463349394</v>
      </c>
      <c r="CL51" s="85">
        <f t="shared" si="50"/>
        <v>0.33336035142526776</v>
      </c>
      <c r="CM51" s="85">
        <f t="shared" si="50"/>
        <v>0.33233953153713847</v>
      </c>
      <c r="CN51" s="85">
        <f t="shared" si="50"/>
        <v>0.3313390470010051</v>
      </c>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1"/>
      <c r="EK51" s="71"/>
      <c r="EL51" s="71"/>
      <c r="EM51" s="71"/>
    </row>
    <row r="52" spans="1:143" ht="12.75">
      <c r="A52" s="71"/>
      <c r="B52" s="71"/>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1"/>
      <c r="EK52" s="71"/>
      <c r="EL52" s="71"/>
      <c r="EM52" s="71"/>
    </row>
    <row r="53" spans="93:139" ht="12.75">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row>
    <row r="54" spans="93:139" ht="12.75">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row>
    <row r="55" spans="93:139" ht="12.75">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row>
    <row r="56" spans="93:139" ht="12.75">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row>
    <row r="57" spans="93:139" ht="12.75">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row>
    <row r="58" spans="93:139" ht="12.75">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row>
    <row r="59" spans="93:139" ht="12.75">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row>
    <row r="60" spans="93:139" ht="12.75">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row>
    <row r="61" spans="93:139" ht="12.75">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row>
    <row r="62" spans="93:139" ht="12.75">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row>
    <row r="63" spans="93:139" ht="12.75">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row>
    <row r="64" spans="93:139" ht="12.75">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row>
    <row r="65" spans="93:139" ht="12.75">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row>
    <row r="66" spans="93:139" ht="12.75">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row>
    <row r="67" spans="93:139" ht="12.75">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row>
    <row r="68" spans="93:139" ht="12.75">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row>
    <row r="69" spans="93:139" ht="12.75">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row>
    <row r="70" spans="93:139" ht="12.75">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row>
    <row r="71" spans="93:139" ht="12.75">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row>
    <row r="72" spans="93:139" ht="12.75">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row>
    <row r="73" spans="93:139" ht="12.75">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row>
    <row r="74" spans="93:139" ht="12.75">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row>
    <row r="75" spans="93:139" ht="12.75">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row>
    <row r="76" spans="93:139" ht="12.75">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row>
    <row r="77" spans="93:139" ht="12.75">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row>
    <row r="78" spans="93:139" ht="12.75">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row>
    <row r="79" spans="93:139" ht="12.75">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row>
    <row r="80" spans="93:139" ht="12.75">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row>
    <row r="81" spans="93:139" ht="12.75">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row>
    <row r="82" spans="93:139" ht="12.75">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W38"/>
  <sheetViews>
    <sheetView zoomScalePageLayoutView="0" workbookViewId="0" topLeftCell="A1">
      <selection activeCell="CW38" sqref="D38:CW38"/>
    </sheetView>
  </sheetViews>
  <sheetFormatPr defaultColWidth="9.33203125" defaultRowHeight="10.5"/>
  <cols>
    <col min="1" max="1" width="70.66015625" style="17" customWidth="1"/>
    <col min="2" max="101" width="10.66015625" style="17" customWidth="1"/>
    <col min="102" max="103" width="10.16015625" style="17" customWidth="1"/>
    <col min="104" max="16384" width="9.33203125" style="17" customWidth="1"/>
  </cols>
  <sheetData>
    <row r="1" ht="12.75" customHeight="1">
      <c r="A1" s="96" t="s">
        <v>209</v>
      </c>
    </row>
    <row r="2" spans="1:4" ht="12.75" customHeight="1">
      <c r="A2" s="97" t="s">
        <v>210</v>
      </c>
      <c r="B2" s="17" t="s">
        <v>245</v>
      </c>
      <c r="D2" s="68"/>
    </row>
    <row r="3" spans="1:4" ht="12.75" customHeight="1">
      <c r="A3" s="97" t="s">
        <v>211</v>
      </c>
      <c r="D3" s="36"/>
    </row>
    <row r="4" ht="12.75" customHeight="1">
      <c r="A4" s="17" t="s">
        <v>246</v>
      </c>
    </row>
    <row r="5" ht="12.75" customHeight="1"/>
    <row r="6" ht="12.75" customHeight="1">
      <c r="A6" s="43" t="s">
        <v>212</v>
      </c>
    </row>
    <row r="7" spans="1:3" ht="12.75" customHeight="1">
      <c r="A7" s="36" t="s">
        <v>85</v>
      </c>
      <c r="B7" s="51"/>
      <c r="C7" s="51"/>
    </row>
    <row r="8" spans="1:3" ht="12.75" customHeight="1">
      <c r="A8" s="36" t="s">
        <v>91</v>
      </c>
      <c r="B8" s="38">
        <v>0.023</v>
      </c>
      <c r="C8" s="51"/>
    </row>
    <row r="9" spans="1:3" ht="12.75" customHeight="1">
      <c r="A9" s="36" t="s">
        <v>93</v>
      </c>
      <c r="B9" s="38"/>
      <c r="C9" s="51"/>
    </row>
    <row r="10" spans="1:3" ht="12.75" customHeight="1">
      <c r="A10" s="36"/>
      <c r="B10" s="40"/>
      <c r="C10" s="37"/>
    </row>
    <row r="11" spans="1:3" ht="12.75" customHeight="1">
      <c r="A11" s="36" t="s">
        <v>7</v>
      </c>
      <c r="B11" s="44">
        <v>0.24</v>
      </c>
      <c r="C11" s="51"/>
    </row>
    <row r="12" spans="1:3" ht="12.75" customHeight="1">
      <c r="A12" s="36"/>
      <c r="B12" s="40"/>
      <c r="C12" s="37"/>
    </row>
    <row r="13" spans="1:3" ht="12.75" customHeight="1">
      <c r="A13" s="36" t="s">
        <v>18</v>
      </c>
      <c r="B13" s="98">
        <v>40</v>
      </c>
      <c r="C13" s="37"/>
    </row>
    <row r="14" spans="1:3" ht="12.75" customHeight="1">
      <c r="A14" s="36"/>
      <c r="B14" s="48"/>
      <c r="C14" s="37"/>
    </row>
    <row r="15" spans="1:3" ht="12.75" customHeight="1">
      <c r="A15" s="36" t="s">
        <v>19</v>
      </c>
      <c r="B15" s="99">
        <v>2021</v>
      </c>
      <c r="C15" s="37"/>
    </row>
    <row r="16" spans="1:3" ht="12.75" customHeight="1">
      <c r="A16" s="49"/>
      <c r="B16" s="50"/>
      <c r="C16" s="51"/>
    </row>
    <row r="17" spans="1:9" ht="12.75" customHeight="1">
      <c r="A17" s="43" t="s">
        <v>74</v>
      </c>
      <c r="B17" s="46"/>
      <c r="C17" s="35"/>
      <c r="D17" s="45"/>
      <c r="E17" s="45"/>
      <c r="F17" s="45"/>
      <c r="G17" s="45"/>
      <c r="H17" s="45"/>
      <c r="I17" s="45"/>
    </row>
    <row r="18" spans="1:101" ht="12.75" customHeight="1">
      <c r="A18" s="66"/>
      <c r="B18" s="67"/>
      <c r="C18" s="41"/>
      <c r="D18" s="43">
        <v>2014</v>
      </c>
      <c r="E18" s="43">
        <f>D$18+1</f>
        <v>2015</v>
      </c>
      <c r="F18" s="43">
        <f aca="true" t="shared" si="0" ref="F18:BQ18">E$18+1</f>
        <v>2016</v>
      </c>
      <c r="G18" s="43">
        <f t="shared" si="0"/>
        <v>2017</v>
      </c>
      <c r="H18" s="43">
        <f t="shared" si="0"/>
        <v>2018</v>
      </c>
      <c r="I18" s="43">
        <f t="shared" si="0"/>
        <v>2019</v>
      </c>
      <c r="J18" s="43">
        <f t="shared" si="0"/>
        <v>2020</v>
      </c>
      <c r="K18" s="43">
        <f t="shared" si="0"/>
        <v>2021</v>
      </c>
      <c r="L18" s="43">
        <f t="shared" si="0"/>
        <v>2022</v>
      </c>
      <c r="M18" s="43">
        <f t="shared" si="0"/>
        <v>2023</v>
      </c>
      <c r="N18" s="43">
        <f t="shared" si="0"/>
        <v>2024</v>
      </c>
      <c r="O18" s="43">
        <f t="shared" si="0"/>
        <v>2025</v>
      </c>
      <c r="P18" s="43">
        <f t="shared" si="0"/>
        <v>2026</v>
      </c>
      <c r="Q18" s="43">
        <f t="shared" si="0"/>
        <v>2027</v>
      </c>
      <c r="R18" s="43">
        <f t="shared" si="0"/>
        <v>2028</v>
      </c>
      <c r="S18" s="43">
        <f t="shared" si="0"/>
        <v>2029</v>
      </c>
      <c r="T18" s="43">
        <f t="shared" si="0"/>
        <v>2030</v>
      </c>
      <c r="U18" s="43">
        <f t="shared" si="0"/>
        <v>2031</v>
      </c>
      <c r="V18" s="43">
        <f t="shared" si="0"/>
        <v>2032</v>
      </c>
      <c r="W18" s="43">
        <f t="shared" si="0"/>
        <v>2033</v>
      </c>
      <c r="X18" s="43">
        <f t="shared" si="0"/>
        <v>2034</v>
      </c>
      <c r="Y18" s="43">
        <f t="shared" si="0"/>
        <v>2035</v>
      </c>
      <c r="Z18" s="43">
        <f t="shared" si="0"/>
        <v>2036</v>
      </c>
      <c r="AA18" s="43">
        <f t="shared" si="0"/>
        <v>2037</v>
      </c>
      <c r="AB18" s="43">
        <f t="shared" si="0"/>
        <v>2038</v>
      </c>
      <c r="AC18" s="43">
        <f t="shared" si="0"/>
        <v>2039</v>
      </c>
      <c r="AD18" s="43">
        <f t="shared" si="0"/>
        <v>2040</v>
      </c>
      <c r="AE18" s="43">
        <f t="shared" si="0"/>
        <v>2041</v>
      </c>
      <c r="AF18" s="43">
        <f t="shared" si="0"/>
        <v>2042</v>
      </c>
      <c r="AG18" s="43">
        <f t="shared" si="0"/>
        <v>2043</v>
      </c>
      <c r="AH18" s="43">
        <f t="shared" si="0"/>
        <v>2044</v>
      </c>
      <c r="AI18" s="43">
        <f t="shared" si="0"/>
        <v>2045</v>
      </c>
      <c r="AJ18" s="43">
        <f t="shared" si="0"/>
        <v>2046</v>
      </c>
      <c r="AK18" s="43">
        <f t="shared" si="0"/>
        <v>2047</v>
      </c>
      <c r="AL18" s="43">
        <f t="shared" si="0"/>
        <v>2048</v>
      </c>
      <c r="AM18" s="43">
        <f t="shared" si="0"/>
        <v>2049</v>
      </c>
      <c r="AN18" s="43">
        <f t="shared" si="0"/>
        <v>2050</v>
      </c>
      <c r="AO18" s="43">
        <f t="shared" si="0"/>
        <v>2051</v>
      </c>
      <c r="AP18" s="43">
        <f t="shared" si="0"/>
        <v>2052</v>
      </c>
      <c r="AQ18" s="43">
        <f t="shared" si="0"/>
        <v>2053</v>
      </c>
      <c r="AR18" s="43">
        <f t="shared" si="0"/>
        <v>2054</v>
      </c>
      <c r="AS18" s="43">
        <f t="shared" si="0"/>
        <v>2055</v>
      </c>
      <c r="AT18" s="43">
        <f t="shared" si="0"/>
        <v>2056</v>
      </c>
      <c r="AU18" s="43">
        <f t="shared" si="0"/>
        <v>2057</v>
      </c>
      <c r="AV18" s="43">
        <f t="shared" si="0"/>
        <v>2058</v>
      </c>
      <c r="AW18" s="43">
        <f t="shared" si="0"/>
        <v>2059</v>
      </c>
      <c r="AX18" s="43">
        <f t="shared" si="0"/>
        <v>2060</v>
      </c>
      <c r="AY18" s="43">
        <f t="shared" si="0"/>
        <v>2061</v>
      </c>
      <c r="AZ18" s="43">
        <f t="shared" si="0"/>
        <v>2062</v>
      </c>
      <c r="BA18" s="43">
        <f t="shared" si="0"/>
        <v>2063</v>
      </c>
      <c r="BB18" s="43">
        <f t="shared" si="0"/>
        <v>2064</v>
      </c>
      <c r="BC18" s="43">
        <f t="shared" si="0"/>
        <v>2065</v>
      </c>
      <c r="BD18" s="43">
        <f t="shared" si="0"/>
        <v>2066</v>
      </c>
      <c r="BE18" s="43">
        <f t="shared" si="0"/>
        <v>2067</v>
      </c>
      <c r="BF18" s="43">
        <f t="shared" si="0"/>
        <v>2068</v>
      </c>
      <c r="BG18" s="43">
        <f t="shared" si="0"/>
        <v>2069</v>
      </c>
      <c r="BH18" s="43">
        <f t="shared" si="0"/>
        <v>2070</v>
      </c>
      <c r="BI18" s="43">
        <f t="shared" si="0"/>
        <v>2071</v>
      </c>
      <c r="BJ18" s="43">
        <f t="shared" si="0"/>
        <v>2072</v>
      </c>
      <c r="BK18" s="43">
        <f t="shared" si="0"/>
        <v>2073</v>
      </c>
      <c r="BL18" s="43">
        <f t="shared" si="0"/>
        <v>2074</v>
      </c>
      <c r="BM18" s="43">
        <f t="shared" si="0"/>
        <v>2075</v>
      </c>
      <c r="BN18" s="43">
        <f t="shared" si="0"/>
        <v>2076</v>
      </c>
      <c r="BO18" s="43">
        <f t="shared" si="0"/>
        <v>2077</v>
      </c>
      <c r="BP18" s="43">
        <f t="shared" si="0"/>
        <v>2078</v>
      </c>
      <c r="BQ18" s="43">
        <f t="shared" si="0"/>
        <v>2079</v>
      </c>
      <c r="BR18" s="43">
        <f aca="true" t="shared" si="1" ref="BR18:CW18">BQ$18+1</f>
        <v>2080</v>
      </c>
      <c r="BS18" s="43">
        <f t="shared" si="1"/>
        <v>2081</v>
      </c>
      <c r="BT18" s="43">
        <f t="shared" si="1"/>
        <v>2082</v>
      </c>
      <c r="BU18" s="43">
        <f t="shared" si="1"/>
        <v>2083</v>
      </c>
      <c r="BV18" s="43">
        <f t="shared" si="1"/>
        <v>2084</v>
      </c>
      <c r="BW18" s="43">
        <f t="shared" si="1"/>
        <v>2085</v>
      </c>
      <c r="BX18" s="43">
        <f t="shared" si="1"/>
        <v>2086</v>
      </c>
      <c r="BY18" s="43">
        <f t="shared" si="1"/>
        <v>2087</v>
      </c>
      <c r="BZ18" s="43">
        <f t="shared" si="1"/>
        <v>2088</v>
      </c>
      <c r="CA18" s="43">
        <f t="shared" si="1"/>
        <v>2089</v>
      </c>
      <c r="CB18" s="43">
        <f t="shared" si="1"/>
        <v>2090</v>
      </c>
      <c r="CC18" s="43">
        <f t="shared" si="1"/>
        <v>2091</v>
      </c>
      <c r="CD18" s="43">
        <f t="shared" si="1"/>
        <v>2092</v>
      </c>
      <c r="CE18" s="43">
        <f t="shared" si="1"/>
        <v>2093</v>
      </c>
      <c r="CF18" s="43">
        <f t="shared" si="1"/>
        <v>2094</v>
      </c>
      <c r="CG18" s="43">
        <f t="shared" si="1"/>
        <v>2095</v>
      </c>
      <c r="CH18" s="43">
        <f t="shared" si="1"/>
        <v>2096</v>
      </c>
      <c r="CI18" s="43">
        <f t="shared" si="1"/>
        <v>2097</v>
      </c>
      <c r="CJ18" s="43">
        <f t="shared" si="1"/>
        <v>2098</v>
      </c>
      <c r="CK18" s="43">
        <f t="shared" si="1"/>
        <v>2099</v>
      </c>
      <c r="CL18" s="43">
        <f t="shared" si="1"/>
        <v>2100</v>
      </c>
      <c r="CM18" s="43">
        <f t="shared" si="1"/>
        <v>2101</v>
      </c>
      <c r="CN18" s="43">
        <f t="shared" si="1"/>
        <v>2102</v>
      </c>
      <c r="CO18" s="43">
        <f t="shared" si="1"/>
        <v>2103</v>
      </c>
      <c r="CP18" s="43">
        <f t="shared" si="1"/>
        <v>2104</v>
      </c>
      <c r="CQ18" s="43">
        <f t="shared" si="1"/>
        <v>2105</v>
      </c>
      <c r="CR18" s="43">
        <f t="shared" si="1"/>
        <v>2106</v>
      </c>
      <c r="CS18" s="43">
        <f t="shared" si="1"/>
        <v>2107</v>
      </c>
      <c r="CT18" s="43">
        <f t="shared" si="1"/>
        <v>2108</v>
      </c>
      <c r="CU18" s="43">
        <f t="shared" si="1"/>
        <v>2109</v>
      </c>
      <c r="CV18" s="43">
        <f t="shared" si="1"/>
        <v>2110</v>
      </c>
      <c r="CW18" s="43">
        <f t="shared" si="1"/>
        <v>2111</v>
      </c>
    </row>
    <row r="19" spans="1:18" ht="12.75" customHeight="1">
      <c r="A19" s="49" t="s">
        <v>55</v>
      </c>
      <c r="B19" s="52"/>
      <c r="C19" s="37"/>
      <c r="D19" s="55">
        <v>0</v>
      </c>
      <c r="E19" s="55">
        <v>0</v>
      </c>
      <c r="F19" s="55">
        <v>0</v>
      </c>
      <c r="G19" s="55">
        <v>0</v>
      </c>
      <c r="H19" s="55">
        <v>0</v>
      </c>
      <c r="I19" s="55">
        <v>0</v>
      </c>
      <c r="J19" s="56"/>
      <c r="K19" s="56"/>
      <c r="L19" s="56"/>
      <c r="M19" s="56"/>
      <c r="N19" s="56"/>
      <c r="O19" s="56"/>
      <c r="P19" s="56"/>
      <c r="Q19" s="56"/>
      <c r="R19" s="56"/>
    </row>
    <row r="20" spans="1:12" ht="12.75" customHeight="1">
      <c r="A20" s="49"/>
      <c r="B20" s="52"/>
      <c r="C20" s="37"/>
      <c r="D20" s="55"/>
      <c r="E20" s="55"/>
      <c r="F20" s="55"/>
      <c r="G20" s="55"/>
      <c r="H20" s="55"/>
      <c r="I20" s="55"/>
      <c r="J20" s="56"/>
      <c r="K20" s="56"/>
      <c r="L20" s="56"/>
    </row>
    <row r="21" spans="1:15" ht="12.75" customHeight="1">
      <c r="A21" s="49" t="s">
        <v>65</v>
      </c>
      <c r="B21" s="52"/>
      <c r="C21" s="37"/>
      <c r="D21" s="55">
        <f>0.707+2.872-0.141</f>
        <v>3.4379999999999997</v>
      </c>
      <c r="E21" s="55">
        <f>0.685+1.914-0.157</f>
        <v>2.442</v>
      </c>
      <c r="F21" s="55">
        <f>0.757+2.054-0.184</f>
        <v>2.627</v>
      </c>
      <c r="G21" s="55">
        <f>0.832+2.205-0.209</f>
        <v>2.828</v>
      </c>
      <c r="H21" s="55">
        <f>0.913+2.367-0.235</f>
        <v>3.0450000000000004</v>
      </c>
      <c r="I21" s="57"/>
      <c r="J21" s="58"/>
      <c r="K21" s="58"/>
      <c r="L21" s="58"/>
      <c r="M21" s="58"/>
      <c r="N21" s="58"/>
      <c r="O21" s="58"/>
    </row>
    <row r="22" spans="1:15" ht="12.75" customHeight="1">
      <c r="A22" s="49"/>
      <c r="B22" s="52"/>
      <c r="C22" s="37"/>
      <c r="D22" s="57"/>
      <c r="E22" s="57"/>
      <c r="F22" s="57"/>
      <c r="G22" s="57"/>
      <c r="H22" s="57"/>
      <c r="I22" s="57"/>
      <c r="J22" s="58"/>
      <c r="K22" s="58"/>
      <c r="L22" s="58"/>
      <c r="M22" s="58"/>
      <c r="N22" s="58"/>
      <c r="O22" s="58"/>
    </row>
    <row r="23" spans="1:15" ht="12.75" customHeight="1">
      <c r="A23" s="49" t="s">
        <v>52</v>
      </c>
      <c r="B23" s="52"/>
      <c r="C23" s="37"/>
      <c r="D23" s="55">
        <v>0.832</v>
      </c>
      <c r="E23" s="55">
        <v>0.585</v>
      </c>
      <c r="F23" s="55">
        <v>0.631</v>
      </c>
      <c r="G23" s="55">
        <v>0.681</v>
      </c>
      <c r="H23" s="55">
        <v>0.735</v>
      </c>
      <c r="I23" s="57"/>
      <c r="J23" s="58"/>
      <c r="K23" s="58"/>
      <c r="L23" s="58"/>
      <c r="M23" s="58"/>
      <c r="N23" s="58"/>
      <c r="O23" s="58"/>
    </row>
    <row r="24" spans="1:15" ht="12.75" customHeight="1">
      <c r="A24" s="49"/>
      <c r="B24" s="52"/>
      <c r="C24" s="37"/>
      <c r="D24" s="57"/>
      <c r="E24" s="57"/>
      <c r="F24" s="57"/>
      <c r="G24" s="57"/>
      <c r="H24" s="57"/>
      <c r="I24" s="57"/>
      <c r="J24" s="58"/>
      <c r="K24" s="58"/>
      <c r="L24" s="58"/>
      <c r="M24" s="58"/>
      <c r="N24" s="58"/>
      <c r="O24" s="58"/>
    </row>
    <row r="25" spans="1:15" ht="12.75" customHeight="1">
      <c r="A25" s="49" t="s">
        <v>81</v>
      </c>
      <c r="B25" s="52"/>
      <c r="C25" s="37"/>
      <c r="D25" s="55">
        <v>0.002</v>
      </c>
      <c r="E25" s="55">
        <v>0.019</v>
      </c>
      <c r="F25" s="55">
        <v>0.027</v>
      </c>
      <c r="G25" s="55">
        <v>0.035</v>
      </c>
      <c r="H25" s="55">
        <v>0.044</v>
      </c>
      <c r="I25" s="57"/>
      <c r="J25" s="58"/>
      <c r="K25" s="58"/>
      <c r="L25" s="58"/>
      <c r="M25" s="58"/>
      <c r="N25" s="58"/>
      <c r="O25" s="58"/>
    </row>
    <row r="26" spans="1:12" ht="12.75" customHeight="1">
      <c r="A26" s="49"/>
      <c r="B26" s="52"/>
      <c r="C26" s="37"/>
      <c r="D26" s="59"/>
      <c r="E26" s="59"/>
      <c r="F26" s="59"/>
      <c r="G26" s="49"/>
      <c r="H26" s="49"/>
      <c r="I26" s="49"/>
      <c r="J26" s="49"/>
      <c r="K26" s="49"/>
      <c r="L26" s="49"/>
    </row>
    <row r="27" spans="1:101" ht="12.75" customHeight="1">
      <c r="A27" s="43" t="s">
        <v>17</v>
      </c>
      <c r="B27" s="46"/>
      <c r="C27" s="65"/>
      <c r="D27" s="43">
        <f>D$18</f>
        <v>2014</v>
      </c>
      <c r="E27" s="43">
        <f aca="true" t="shared" si="2" ref="E27:BP27">E$18</f>
        <v>2015</v>
      </c>
      <c r="F27" s="43">
        <f t="shared" si="2"/>
        <v>2016</v>
      </c>
      <c r="G27" s="43">
        <f t="shared" si="2"/>
        <v>2017</v>
      </c>
      <c r="H27" s="43">
        <f t="shared" si="2"/>
        <v>2018</v>
      </c>
      <c r="I27" s="43">
        <f t="shared" si="2"/>
        <v>2019</v>
      </c>
      <c r="J27" s="43">
        <f t="shared" si="2"/>
        <v>2020</v>
      </c>
      <c r="K27" s="43">
        <f t="shared" si="2"/>
        <v>2021</v>
      </c>
      <c r="L27" s="43">
        <f t="shared" si="2"/>
        <v>2022</v>
      </c>
      <c r="M27" s="43">
        <f t="shared" si="2"/>
        <v>2023</v>
      </c>
      <c r="N27" s="43">
        <f t="shared" si="2"/>
        <v>2024</v>
      </c>
      <c r="O27" s="43">
        <f t="shared" si="2"/>
        <v>2025</v>
      </c>
      <c r="P27" s="43">
        <f t="shared" si="2"/>
        <v>2026</v>
      </c>
      <c r="Q27" s="43">
        <f t="shared" si="2"/>
        <v>2027</v>
      </c>
      <c r="R27" s="43">
        <f t="shared" si="2"/>
        <v>2028</v>
      </c>
      <c r="S27" s="43">
        <f t="shared" si="2"/>
        <v>2029</v>
      </c>
      <c r="T27" s="43">
        <f t="shared" si="2"/>
        <v>2030</v>
      </c>
      <c r="U27" s="43">
        <f t="shared" si="2"/>
        <v>2031</v>
      </c>
      <c r="V27" s="43">
        <f t="shared" si="2"/>
        <v>2032</v>
      </c>
      <c r="W27" s="43">
        <f t="shared" si="2"/>
        <v>2033</v>
      </c>
      <c r="X27" s="43">
        <f t="shared" si="2"/>
        <v>2034</v>
      </c>
      <c r="Y27" s="43">
        <f t="shared" si="2"/>
        <v>2035</v>
      </c>
      <c r="Z27" s="43">
        <f t="shared" si="2"/>
        <v>2036</v>
      </c>
      <c r="AA27" s="43">
        <f t="shared" si="2"/>
        <v>2037</v>
      </c>
      <c r="AB27" s="43">
        <f t="shared" si="2"/>
        <v>2038</v>
      </c>
      <c r="AC27" s="43">
        <f t="shared" si="2"/>
        <v>2039</v>
      </c>
      <c r="AD27" s="43">
        <f t="shared" si="2"/>
        <v>2040</v>
      </c>
      <c r="AE27" s="43">
        <f t="shared" si="2"/>
        <v>2041</v>
      </c>
      <c r="AF27" s="43">
        <f t="shared" si="2"/>
        <v>2042</v>
      </c>
      <c r="AG27" s="43">
        <f t="shared" si="2"/>
        <v>2043</v>
      </c>
      <c r="AH27" s="43">
        <f t="shared" si="2"/>
        <v>2044</v>
      </c>
      <c r="AI27" s="43">
        <f t="shared" si="2"/>
        <v>2045</v>
      </c>
      <c r="AJ27" s="43">
        <f t="shared" si="2"/>
        <v>2046</v>
      </c>
      <c r="AK27" s="43">
        <f t="shared" si="2"/>
        <v>2047</v>
      </c>
      <c r="AL27" s="43">
        <f t="shared" si="2"/>
        <v>2048</v>
      </c>
      <c r="AM27" s="43">
        <f t="shared" si="2"/>
        <v>2049</v>
      </c>
      <c r="AN27" s="43">
        <f t="shared" si="2"/>
        <v>2050</v>
      </c>
      <c r="AO27" s="43">
        <f t="shared" si="2"/>
        <v>2051</v>
      </c>
      <c r="AP27" s="43">
        <f t="shared" si="2"/>
        <v>2052</v>
      </c>
      <c r="AQ27" s="43">
        <f t="shared" si="2"/>
        <v>2053</v>
      </c>
      <c r="AR27" s="43">
        <f t="shared" si="2"/>
        <v>2054</v>
      </c>
      <c r="AS27" s="43">
        <f t="shared" si="2"/>
        <v>2055</v>
      </c>
      <c r="AT27" s="43">
        <f t="shared" si="2"/>
        <v>2056</v>
      </c>
      <c r="AU27" s="43">
        <f t="shared" si="2"/>
        <v>2057</v>
      </c>
      <c r="AV27" s="43">
        <f t="shared" si="2"/>
        <v>2058</v>
      </c>
      <c r="AW27" s="43">
        <f t="shared" si="2"/>
        <v>2059</v>
      </c>
      <c r="AX27" s="43">
        <f t="shared" si="2"/>
        <v>2060</v>
      </c>
      <c r="AY27" s="43">
        <f t="shared" si="2"/>
        <v>2061</v>
      </c>
      <c r="AZ27" s="43">
        <f t="shared" si="2"/>
        <v>2062</v>
      </c>
      <c r="BA27" s="43">
        <f t="shared" si="2"/>
        <v>2063</v>
      </c>
      <c r="BB27" s="43">
        <f t="shared" si="2"/>
        <v>2064</v>
      </c>
      <c r="BC27" s="43">
        <f t="shared" si="2"/>
        <v>2065</v>
      </c>
      <c r="BD27" s="43">
        <f t="shared" si="2"/>
        <v>2066</v>
      </c>
      <c r="BE27" s="43">
        <f t="shared" si="2"/>
        <v>2067</v>
      </c>
      <c r="BF27" s="43">
        <f t="shared" si="2"/>
        <v>2068</v>
      </c>
      <c r="BG27" s="43">
        <f t="shared" si="2"/>
        <v>2069</v>
      </c>
      <c r="BH27" s="43">
        <f t="shared" si="2"/>
        <v>2070</v>
      </c>
      <c r="BI27" s="43">
        <f t="shared" si="2"/>
        <v>2071</v>
      </c>
      <c r="BJ27" s="43">
        <f t="shared" si="2"/>
        <v>2072</v>
      </c>
      <c r="BK27" s="43">
        <f t="shared" si="2"/>
        <v>2073</v>
      </c>
      <c r="BL27" s="43">
        <f t="shared" si="2"/>
        <v>2074</v>
      </c>
      <c r="BM27" s="43">
        <f t="shared" si="2"/>
        <v>2075</v>
      </c>
      <c r="BN27" s="43">
        <f t="shared" si="2"/>
        <v>2076</v>
      </c>
      <c r="BO27" s="43">
        <f t="shared" si="2"/>
        <v>2077</v>
      </c>
      <c r="BP27" s="43">
        <f t="shared" si="2"/>
        <v>2078</v>
      </c>
      <c r="BQ27" s="43">
        <f aca="true" t="shared" si="3" ref="BQ27:CW27">BQ$18</f>
        <v>2079</v>
      </c>
      <c r="BR27" s="43">
        <f t="shared" si="3"/>
        <v>2080</v>
      </c>
      <c r="BS27" s="43">
        <f t="shared" si="3"/>
        <v>2081</v>
      </c>
      <c r="BT27" s="43">
        <f t="shared" si="3"/>
        <v>2082</v>
      </c>
      <c r="BU27" s="43">
        <f t="shared" si="3"/>
        <v>2083</v>
      </c>
      <c r="BV27" s="43">
        <f t="shared" si="3"/>
        <v>2084</v>
      </c>
      <c r="BW27" s="43">
        <f t="shared" si="3"/>
        <v>2085</v>
      </c>
      <c r="BX27" s="43">
        <f t="shared" si="3"/>
        <v>2086</v>
      </c>
      <c r="BY27" s="43">
        <f t="shared" si="3"/>
        <v>2087</v>
      </c>
      <c r="BZ27" s="43">
        <f t="shared" si="3"/>
        <v>2088</v>
      </c>
      <c r="CA27" s="43">
        <f t="shared" si="3"/>
        <v>2089</v>
      </c>
      <c r="CB27" s="43">
        <f t="shared" si="3"/>
        <v>2090</v>
      </c>
      <c r="CC27" s="43">
        <f t="shared" si="3"/>
        <v>2091</v>
      </c>
      <c r="CD27" s="43">
        <f t="shared" si="3"/>
        <v>2092</v>
      </c>
      <c r="CE27" s="43">
        <f t="shared" si="3"/>
        <v>2093</v>
      </c>
      <c r="CF27" s="43">
        <f t="shared" si="3"/>
        <v>2094</v>
      </c>
      <c r="CG27" s="43">
        <f t="shared" si="3"/>
        <v>2095</v>
      </c>
      <c r="CH27" s="43">
        <f t="shared" si="3"/>
        <v>2096</v>
      </c>
      <c r="CI27" s="43">
        <f t="shared" si="3"/>
        <v>2097</v>
      </c>
      <c r="CJ27" s="43">
        <f t="shared" si="3"/>
        <v>2098</v>
      </c>
      <c r="CK27" s="43">
        <f t="shared" si="3"/>
        <v>2099</v>
      </c>
      <c r="CL27" s="43">
        <f t="shared" si="3"/>
        <v>2100</v>
      </c>
      <c r="CM27" s="43">
        <f t="shared" si="3"/>
        <v>2101</v>
      </c>
      <c r="CN27" s="43">
        <f t="shared" si="3"/>
        <v>2102</v>
      </c>
      <c r="CO27" s="43">
        <f t="shared" si="3"/>
        <v>2103</v>
      </c>
      <c r="CP27" s="43">
        <f t="shared" si="3"/>
        <v>2104</v>
      </c>
      <c r="CQ27" s="43">
        <f t="shared" si="3"/>
        <v>2105</v>
      </c>
      <c r="CR27" s="43">
        <f t="shared" si="3"/>
        <v>2106</v>
      </c>
      <c r="CS27" s="43">
        <f t="shared" si="3"/>
        <v>2107</v>
      </c>
      <c r="CT27" s="43">
        <f t="shared" si="3"/>
        <v>2108</v>
      </c>
      <c r="CU27" s="43">
        <f t="shared" si="3"/>
        <v>2109</v>
      </c>
      <c r="CV27" s="43">
        <f t="shared" si="3"/>
        <v>2110</v>
      </c>
      <c r="CW27" s="43">
        <f t="shared" si="3"/>
        <v>2111</v>
      </c>
    </row>
    <row r="28" spans="1:13" ht="12.75" customHeight="1">
      <c r="A28" s="49" t="s">
        <v>17</v>
      </c>
      <c r="B28" s="52"/>
      <c r="C28" s="37"/>
      <c r="D28" s="60">
        <v>0</v>
      </c>
      <c r="E28" s="60">
        <v>0</v>
      </c>
      <c r="F28" s="60">
        <v>0</v>
      </c>
      <c r="G28" s="60">
        <v>0</v>
      </c>
      <c r="H28" s="60">
        <v>0</v>
      </c>
      <c r="I28" s="60">
        <v>0</v>
      </c>
      <c r="J28" s="61">
        <v>0</v>
      </c>
      <c r="K28" s="61">
        <v>0</v>
      </c>
      <c r="L28" s="61">
        <v>0</v>
      </c>
      <c r="M28" s="61">
        <v>0</v>
      </c>
    </row>
    <row r="29" spans="4:12" ht="12.75" customHeight="1">
      <c r="D29" s="56"/>
      <c r="E29" s="56"/>
      <c r="F29" s="56"/>
      <c r="G29" s="56"/>
      <c r="H29" s="56"/>
      <c r="I29" s="56"/>
      <c r="J29" s="56"/>
      <c r="K29" s="56"/>
      <c r="L29" s="56"/>
    </row>
    <row r="30" spans="1:101" ht="12.75" customHeight="1">
      <c r="A30" s="43" t="s">
        <v>58</v>
      </c>
      <c r="B30" s="45"/>
      <c r="C30" s="65"/>
      <c r="D30" s="43">
        <f aca="true" t="shared" si="4" ref="D30:BO30">D$18</f>
        <v>2014</v>
      </c>
      <c r="E30" s="43">
        <f t="shared" si="4"/>
        <v>2015</v>
      </c>
      <c r="F30" s="43">
        <f t="shared" si="4"/>
        <v>2016</v>
      </c>
      <c r="G30" s="43">
        <f t="shared" si="4"/>
        <v>2017</v>
      </c>
      <c r="H30" s="43">
        <f t="shared" si="4"/>
        <v>2018</v>
      </c>
      <c r="I30" s="43">
        <f t="shared" si="4"/>
        <v>2019</v>
      </c>
      <c r="J30" s="43">
        <f t="shared" si="4"/>
        <v>2020</v>
      </c>
      <c r="K30" s="43">
        <f t="shared" si="4"/>
        <v>2021</v>
      </c>
      <c r="L30" s="43">
        <f t="shared" si="4"/>
        <v>2022</v>
      </c>
      <c r="M30" s="43">
        <f t="shared" si="4"/>
        <v>2023</v>
      </c>
      <c r="N30" s="43">
        <f t="shared" si="4"/>
        <v>2024</v>
      </c>
      <c r="O30" s="43">
        <f t="shared" si="4"/>
        <v>2025</v>
      </c>
      <c r="P30" s="43">
        <f t="shared" si="4"/>
        <v>2026</v>
      </c>
      <c r="Q30" s="43">
        <f t="shared" si="4"/>
        <v>2027</v>
      </c>
      <c r="R30" s="43">
        <f t="shared" si="4"/>
        <v>2028</v>
      </c>
      <c r="S30" s="43">
        <f t="shared" si="4"/>
        <v>2029</v>
      </c>
      <c r="T30" s="43">
        <f t="shared" si="4"/>
        <v>2030</v>
      </c>
      <c r="U30" s="43">
        <f t="shared" si="4"/>
        <v>2031</v>
      </c>
      <c r="V30" s="43">
        <f t="shared" si="4"/>
        <v>2032</v>
      </c>
      <c r="W30" s="43">
        <f t="shared" si="4"/>
        <v>2033</v>
      </c>
      <c r="X30" s="43">
        <f t="shared" si="4"/>
        <v>2034</v>
      </c>
      <c r="Y30" s="43">
        <f t="shared" si="4"/>
        <v>2035</v>
      </c>
      <c r="Z30" s="43">
        <f t="shared" si="4"/>
        <v>2036</v>
      </c>
      <c r="AA30" s="43">
        <f t="shared" si="4"/>
        <v>2037</v>
      </c>
      <c r="AB30" s="43">
        <f t="shared" si="4"/>
        <v>2038</v>
      </c>
      <c r="AC30" s="43">
        <f t="shared" si="4"/>
        <v>2039</v>
      </c>
      <c r="AD30" s="43">
        <f t="shared" si="4"/>
        <v>2040</v>
      </c>
      <c r="AE30" s="43">
        <f t="shared" si="4"/>
        <v>2041</v>
      </c>
      <c r="AF30" s="43">
        <f t="shared" si="4"/>
        <v>2042</v>
      </c>
      <c r="AG30" s="43">
        <f t="shared" si="4"/>
        <v>2043</v>
      </c>
      <c r="AH30" s="43">
        <f t="shared" si="4"/>
        <v>2044</v>
      </c>
      <c r="AI30" s="43">
        <f t="shared" si="4"/>
        <v>2045</v>
      </c>
      <c r="AJ30" s="43">
        <f t="shared" si="4"/>
        <v>2046</v>
      </c>
      <c r="AK30" s="43">
        <f t="shared" si="4"/>
        <v>2047</v>
      </c>
      <c r="AL30" s="43">
        <f t="shared" si="4"/>
        <v>2048</v>
      </c>
      <c r="AM30" s="43">
        <f t="shared" si="4"/>
        <v>2049</v>
      </c>
      <c r="AN30" s="43">
        <f t="shared" si="4"/>
        <v>2050</v>
      </c>
      <c r="AO30" s="43">
        <f t="shared" si="4"/>
        <v>2051</v>
      </c>
      <c r="AP30" s="43">
        <f t="shared" si="4"/>
        <v>2052</v>
      </c>
      <c r="AQ30" s="43">
        <f t="shared" si="4"/>
        <v>2053</v>
      </c>
      <c r="AR30" s="43">
        <f t="shared" si="4"/>
        <v>2054</v>
      </c>
      <c r="AS30" s="43">
        <f t="shared" si="4"/>
        <v>2055</v>
      </c>
      <c r="AT30" s="43">
        <f t="shared" si="4"/>
        <v>2056</v>
      </c>
      <c r="AU30" s="43">
        <f t="shared" si="4"/>
        <v>2057</v>
      </c>
      <c r="AV30" s="43">
        <f t="shared" si="4"/>
        <v>2058</v>
      </c>
      <c r="AW30" s="43">
        <f t="shared" si="4"/>
        <v>2059</v>
      </c>
      <c r="AX30" s="43">
        <f t="shared" si="4"/>
        <v>2060</v>
      </c>
      <c r="AY30" s="43">
        <f t="shared" si="4"/>
        <v>2061</v>
      </c>
      <c r="AZ30" s="43">
        <f t="shared" si="4"/>
        <v>2062</v>
      </c>
      <c r="BA30" s="43">
        <f t="shared" si="4"/>
        <v>2063</v>
      </c>
      <c r="BB30" s="43">
        <f t="shared" si="4"/>
        <v>2064</v>
      </c>
      <c r="BC30" s="43">
        <f t="shared" si="4"/>
        <v>2065</v>
      </c>
      <c r="BD30" s="43">
        <f t="shared" si="4"/>
        <v>2066</v>
      </c>
      <c r="BE30" s="43">
        <f t="shared" si="4"/>
        <v>2067</v>
      </c>
      <c r="BF30" s="43">
        <f t="shared" si="4"/>
        <v>2068</v>
      </c>
      <c r="BG30" s="43">
        <f t="shared" si="4"/>
        <v>2069</v>
      </c>
      <c r="BH30" s="43">
        <f t="shared" si="4"/>
        <v>2070</v>
      </c>
      <c r="BI30" s="43">
        <f t="shared" si="4"/>
        <v>2071</v>
      </c>
      <c r="BJ30" s="43">
        <f t="shared" si="4"/>
        <v>2072</v>
      </c>
      <c r="BK30" s="43">
        <f t="shared" si="4"/>
        <v>2073</v>
      </c>
      <c r="BL30" s="43">
        <f t="shared" si="4"/>
        <v>2074</v>
      </c>
      <c r="BM30" s="43">
        <f t="shared" si="4"/>
        <v>2075</v>
      </c>
      <c r="BN30" s="43">
        <f t="shared" si="4"/>
        <v>2076</v>
      </c>
      <c r="BO30" s="43">
        <f t="shared" si="4"/>
        <v>2077</v>
      </c>
      <c r="BP30" s="43">
        <f aca="true" t="shared" si="5" ref="BP30:CW30">BP$18</f>
        <v>2078</v>
      </c>
      <c r="BQ30" s="43">
        <f t="shared" si="5"/>
        <v>2079</v>
      </c>
      <c r="BR30" s="43">
        <f t="shared" si="5"/>
        <v>2080</v>
      </c>
      <c r="BS30" s="43">
        <f t="shared" si="5"/>
        <v>2081</v>
      </c>
      <c r="BT30" s="43">
        <f t="shared" si="5"/>
        <v>2082</v>
      </c>
      <c r="BU30" s="43">
        <f t="shared" si="5"/>
        <v>2083</v>
      </c>
      <c r="BV30" s="43">
        <f t="shared" si="5"/>
        <v>2084</v>
      </c>
      <c r="BW30" s="43">
        <f t="shared" si="5"/>
        <v>2085</v>
      </c>
      <c r="BX30" s="43">
        <f t="shared" si="5"/>
        <v>2086</v>
      </c>
      <c r="BY30" s="43">
        <f t="shared" si="5"/>
        <v>2087</v>
      </c>
      <c r="BZ30" s="43">
        <f t="shared" si="5"/>
        <v>2088</v>
      </c>
      <c r="CA30" s="43">
        <f t="shared" si="5"/>
        <v>2089</v>
      </c>
      <c r="CB30" s="43">
        <f t="shared" si="5"/>
        <v>2090</v>
      </c>
      <c r="CC30" s="43">
        <f t="shared" si="5"/>
        <v>2091</v>
      </c>
      <c r="CD30" s="43">
        <f t="shared" si="5"/>
        <v>2092</v>
      </c>
      <c r="CE30" s="43">
        <f t="shared" si="5"/>
        <v>2093</v>
      </c>
      <c r="CF30" s="43">
        <f t="shared" si="5"/>
        <v>2094</v>
      </c>
      <c r="CG30" s="43">
        <f t="shared" si="5"/>
        <v>2095</v>
      </c>
      <c r="CH30" s="43">
        <f t="shared" si="5"/>
        <v>2096</v>
      </c>
      <c r="CI30" s="43">
        <f t="shared" si="5"/>
        <v>2097</v>
      </c>
      <c r="CJ30" s="43">
        <f t="shared" si="5"/>
        <v>2098</v>
      </c>
      <c r="CK30" s="43">
        <f t="shared" si="5"/>
        <v>2099</v>
      </c>
      <c r="CL30" s="43">
        <f t="shared" si="5"/>
        <v>2100</v>
      </c>
      <c r="CM30" s="43">
        <f t="shared" si="5"/>
        <v>2101</v>
      </c>
      <c r="CN30" s="43">
        <f t="shared" si="5"/>
        <v>2102</v>
      </c>
      <c r="CO30" s="43">
        <f t="shared" si="5"/>
        <v>2103</v>
      </c>
      <c r="CP30" s="43">
        <f t="shared" si="5"/>
        <v>2104</v>
      </c>
      <c r="CQ30" s="43">
        <f t="shared" si="5"/>
        <v>2105</v>
      </c>
      <c r="CR30" s="43">
        <f t="shared" si="5"/>
        <v>2106</v>
      </c>
      <c r="CS30" s="43">
        <f t="shared" si="5"/>
        <v>2107</v>
      </c>
      <c r="CT30" s="43">
        <f t="shared" si="5"/>
        <v>2108</v>
      </c>
      <c r="CU30" s="43">
        <f t="shared" si="5"/>
        <v>2109</v>
      </c>
      <c r="CV30" s="43">
        <f t="shared" si="5"/>
        <v>2110</v>
      </c>
      <c r="CW30" s="43">
        <f t="shared" si="5"/>
        <v>2111</v>
      </c>
    </row>
    <row r="31" spans="1:101" ht="12.75" customHeight="1">
      <c r="A31" s="51" t="s">
        <v>60</v>
      </c>
      <c r="B31" s="51"/>
      <c r="C31" s="69"/>
      <c r="D31" s="62">
        <v>230.717</v>
      </c>
      <c r="E31" s="62">
        <v>241.09</v>
      </c>
      <c r="F31" s="62">
        <v>252.307</v>
      </c>
      <c r="G31" s="62">
        <v>262.989</v>
      </c>
      <c r="H31" s="62">
        <v>272.612</v>
      </c>
      <c r="I31" s="62">
        <v>284.3766808940311</v>
      </c>
      <c r="J31" s="62">
        <v>296.8807732725533</v>
      </c>
      <c r="K31" s="62">
        <v>310.2905854779234</v>
      </c>
      <c r="L31" s="62">
        <v>324.2218854792769</v>
      </c>
      <c r="M31" s="62">
        <v>338.7563088565664</v>
      </c>
      <c r="N31" s="62">
        <v>353.79816241485963</v>
      </c>
      <c r="O31" s="62">
        <v>369.4478304708407</v>
      </c>
      <c r="P31" s="62">
        <v>385.5667456438617</v>
      </c>
      <c r="Q31" s="62">
        <v>402.14307103522134</v>
      </c>
      <c r="R31" s="62">
        <v>419.21084999595246</v>
      </c>
      <c r="S31" s="62">
        <v>436.8675522270622</v>
      </c>
      <c r="T31" s="62">
        <v>455.0802375924988</v>
      </c>
      <c r="U31" s="62">
        <v>473.9505763520153</v>
      </c>
      <c r="V31" s="62">
        <v>493.52145764791015</v>
      </c>
      <c r="W31" s="62">
        <v>513.7918916013991</v>
      </c>
      <c r="X31" s="62">
        <v>534.8456310747214</v>
      </c>
      <c r="Y31" s="62">
        <v>556.6511632489984</v>
      </c>
      <c r="Z31" s="62">
        <v>579.2710792173729</v>
      </c>
      <c r="AA31" s="62">
        <v>602.761955642035</v>
      </c>
      <c r="AB31" s="62">
        <v>627.1727086635644</v>
      </c>
      <c r="AC31" s="62">
        <v>652.5991323143878</v>
      </c>
      <c r="AD31" s="62">
        <v>679.1469029631594</v>
      </c>
      <c r="AE31" s="62">
        <v>706.7906111184435</v>
      </c>
      <c r="AF31" s="62">
        <v>735.6046539189739</v>
      </c>
      <c r="AG31" s="62">
        <v>765.6370126539454</v>
      </c>
      <c r="AH31" s="62">
        <v>796.8756053731342</v>
      </c>
      <c r="AI31" s="62">
        <v>829.357579808478</v>
      </c>
      <c r="AJ31" s="62">
        <v>863.0043494640374</v>
      </c>
      <c r="AK31" s="62">
        <v>897.8786493533746</v>
      </c>
      <c r="AL31" s="62">
        <v>933.9856195793418</v>
      </c>
      <c r="AM31" s="62">
        <v>971.2867024094551</v>
      </c>
      <c r="AN31" s="62">
        <v>1009.8478059915853</v>
      </c>
      <c r="AO31" s="62">
        <v>1049.6678407698967</v>
      </c>
      <c r="AP31" s="62">
        <v>1090.7718916801055</v>
      </c>
      <c r="AQ31" s="62">
        <v>1133.1703530899802</v>
      </c>
      <c r="AR31" s="62">
        <v>1177.0460570482387</v>
      </c>
      <c r="AS31" s="62">
        <v>1222.3202730788457</v>
      </c>
      <c r="AT31" s="62">
        <v>1269.0503934090516</v>
      </c>
      <c r="AU31" s="62">
        <v>1317.3095646250797</v>
      </c>
      <c r="AV31" s="62">
        <v>1367.2938819012775</v>
      </c>
      <c r="AW31" s="62">
        <v>1418.9876800212314</v>
      </c>
      <c r="AX31" s="62">
        <v>1472.6272890551552</v>
      </c>
      <c r="AY31" s="62">
        <v>1528.1414735604922</v>
      </c>
      <c r="AZ31" s="62">
        <v>1585.8410616553927</v>
      </c>
      <c r="BA31" s="62">
        <v>1645.6801251092409</v>
      </c>
      <c r="BB31" s="62">
        <v>1707.8348267866802</v>
      </c>
      <c r="BC31" s="62">
        <v>1772.268202802698</v>
      </c>
      <c r="BD31" s="62">
        <v>1839.188848785278</v>
      </c>
      <c r="BE31" s="62">
        <v>1908.6027756663414</v>
      </c>
      <c r="BF31" s="62">
        <v>1980.601811170456</v>
      </c>
      <c r="BG31" s="62">
        <v>2055.22587720437</v>
      </c>
      <c r="BH31" s="62">
        <v>2132.5931902889047</v>
      </c>
      <c r="BI31" s="62">
        <v>2212.730032156816</v>
      </c>
      <c r="BJ31" s="62">
        <v>2295.6627527551973</v>
      </c>
      <c r="BK31" s="62">
        <v>2381.4887219455245</v>
      </c>
      <c r="BL31" s="62">
        <v>2470.1409948785217</v>
      </c>
      <c r="BM31" s="62">
        <v>2561.872892699637</v>
      </c>
      <c r="BN31" s="62">
        <v>2656.846509891192</v>
      </c>
      <c r="BO31" s="62">
        <v>2755.227601071448</v>
      </c>
      <c r="BP31" s="62">
        <v>2857.109502602268</v>
      </c>
      <c r="BQ31" s="62">
        <v>2962.759690004455</v>
      </c>
      <c r="BR31" s="62">
        <v>3072.3804992309865</v>
      </c>
      <c r="BS31" s="62">
        <v>3185.9741989166087</v>
      </c>
      <c r="BT31" s="62">
        <v>3303.6916866161446</v>
      </c>
      <c r="BU31" s="62">
        <v>3425.6302822431544</v>
      </c>
      <c r="BV31" s="62">
        <v>3551.9267525149417</v>
      </c>
      <c r="BW31" s="62">
        <v>3682.732076372745</v>
      </c>
      <c r="BX31" s="62">
        <v>3818.2244390661517</v>
      </c>
      <c r="BY31" s="62">
        <v>3958.578914186788</v>
      </c>
      <c r="BZ31" s="62">
        <v>4104.0252243084105</v>
      </c>
      <c r="CA31" s="62">
        <v>4254.8072983254415</v>
      </c>
      <c r="CB31" s="62">
        <v>4410.929793056773</v>
      </c>
      <c r="CC31" s="62">
        <v>4572.79900235302</v>
      </c>
      <c r="CD31" s="62">
        <v>4740.436148084273</v>
      </c>
      <c r="CE31" s="62">
        <v>4914.464441922299</v>
      </c>
      <c r="CF31" s="62">
        <v>5094.725982160051</v>
      </c>
      <c r="CG31" s="62">
        <v>5281.680902049202</v>
      </c>
      <c r="CH31" s="62">
        <v>5475.674321058954</v>
      </c>
      <c r="CI31" s="62">
        <v>5676.733574651349</v>
      </c>
      <c r="CJ31" s="62">
        <v>5885.349112761568</v>
      </c>
      <c r="CK31" s="62">
        <v>6101.810390504542</v>
      </c>
      <c r="CL31" s="62">
        <v>6326.058198178618</v>
      </c>
      <c r="CM31" s="62">
        <v>6558.8325918915025</v>
      </c>
      <c r="CN31" s="62">
        <v>6800.100153970536</v>
      </c>
      <c r="CO31" s="62">
        <v>7050.268249320284</v>
      </c>
      <c r="CP31" s="62">
        <v>7309.521303045049</v>
      </c>
      <c r="CQ31" s="62">
        <v>7578.335162159976</v>
      </c>
      <c r="CR31" s="62">
        <v>7856.841679519274</v>
      </c>
      <c r="CS31" s="62">
        <v>8145.590411435746</v>
      </c>
      <c r="CT31" s="62">
        <v>8444.601944680817</v>
      </c>
      <c r="CU31" s="62">
        <v>8754.721095778561</v>
      </c>
      <c r="CV31" s="62">
        <v>9075.72821465197</v>
      </c>
      <c r="CW31" s="62">
        <v>9408.489265707603</v>
      </c>
    </row>
    <row r="32" spans="1:2" ht="12.75" customHeight="1">
      <c r="A32" s="51"/>
      <c r="B32" s="51"/>
    </row>
    <row r="33" spans="1:101" ht="12.75" customHeight="1">
      <c r="A33" s="51" t="s">
        <v>62</v>
      </c>
      <c r="B33" s="51"/>
      <c r="C33" s="70"/>
      <c r="D33" s="62">
        <v>9.322</v>
      </c>
      <c r="E33" s="62">
        <v>9.884</v>
      </c>
      <c r="F33" s="62">
        <v>10.416</v>
      </c>
      <c r="G33" s="62">
        <v>10.944</v>
      </c>
      <c r="H33" s="62">
        <v>11.569</v>
      </c>
      <c r="I33" s="62">
        <v>12.260189640085498</v>
      </c>
      <c r="J33" s="62">
        <v>12.925492593982932</v>
      </c>
      <c r="K33" s="62">
        <v>13.717682623054756</v>
      </c>
      <c r="L33" s="62">
        <v>14.666640357197037</v>
      </c>
      <c r="M33" s="62">
        <v>15.668535986698725</v>
      </c>
      <c r="N33" s="62">
        <v>16.760224798229462</v>
      </c>
      <c r="O33" s="62">
        <v>17.9119500186452</v>
      </c>
      <c r="P33" s="62">
        <v>19.156591909017788</v>
      </c>
      <c r="Q33" s="62">
        <v>20.474784539171704</v>
      </c>
      <c r="R33" s="62">
        <v>21.844334115098476</v>
      </c>
      <c r="S33" s="62">
        <v>23.23735599059853</v>
      </c>
      <c r="T33" s="62">
        <v>24.64050933760314</v>
      </c>
      <c r="U33" s="62">
        <v>26.07818924216789</v>
      </c>
      <c r="V33" s="62">
        <v>27.55300017140109</v>
      </c>
      <c r="W33" s="62">
        <v>29.090344827997665</v>
      </c>
      <c r="X33" s="62">
        <v>30.701108073831122</v>
      </c>
      <c r="Y33" s="62">
        <v>32.345758471427075</v>
      </c>
      <c r="Z33" s="62">
        <v>34.08171737841926</v>
      </c>
      <c r="AA33" s="62">
        <v>35.84857193526656</v>
      </c>
      <c r="AB33" s="62">
        <v>37.5883530958669</v>
      </c>
      <c r="AC33" s="62">
        <v>39.314236015844514</v>
      </c>
      <c r="AD33" s="62">
        <v>41.02561759484123</v>
      </c>
      <c r="AE33" s="62">
        <v>42.71883048265452</v>
      </c>
      <c r="AF33" s="62">
        <v>44.45768519024853</v>
      </c>
      <c r="AG33" s="62">
        <v>46.218908651864425</v>
      </c>
      <c r="AH33" s="62">
        <v>48.08162803329997</v>
      </c>
      <c r="AI33" s="62">
        <v>50.04775077035673</v>
      </c>
      <c r="AJ33" s="62">
        <v>52.11774619253731</v>
      </c>
      <c r="AK33" s="62">
        <v>54.314619615186565</v>
      </c>
      <c r="AL33" s="62">
        <v>56.66666918804411</v>
      </c>
      <c r="AM33" s="62">
        <v>59.12501202757988</v>
      </c>
      <c r="AN33" s="62">
        <v>61.709988184180354</v>
      </c>
      <c r="AO33" s="62">
        <v>64.44104345365618</v>
      </c>
      <c r="AP33" s="62">
        <v>67.31584399875307</v>
      </c>
      <c r="AQ33" s="62">
        <v>70.44978086965583</v>
      </c>
      <c r="AR33" s="62">
        <v>73.81476364924913</v>
      </c>
      <c r="AS33" s="62">
        <v>77.47743270225449</v>
      </c>
      <c r="AT33" s="62">
        <v>81.40374243950151</v>
      </c>
      <c r="AU33" s="62">
        <v>85.41198643451759</v>
      </c>
      <c r="AV33" s="62">
        <v>89.59095445040836</v>
      </c>
      <c r="AW33" s="62">
        <v>93.90126364554618</v>
      </c>
      <c r="AX33" s="62">
        <v>98.42035214761935</v>
      </c>
      <c r="AY33" s="62">
        <v>103.08277038122465</v>
      </c>
      <c r="AZ33" s="62">
        <v>107.84534814905538</v>
      </c>
      <c r="BA33" s="62">
        <v>112.81428335098167</v>
      </c>
      <c r="BB33" s="62">
        <v>117.94263606874652</v>
      </c>
      <c r="BC33" s="62">
        <v>123.43350030222898</v>
      </c>
      <c r="BD33" s="62">
        <v>129.06745137516373</v>
      </c>
      <c r="BE33" s="62">
        <v>134.7670813750033</v>
      </c>
      <c r="BF33" s="62">
        <v>140.73294051411423</v>
      </c>
      <c r="BG33" s="62">
        <v>147.0753326750063</v>
      </c>
      <c r="BH33" s="62">
        <v>153.64090429545288</v>
      </c>
      <c r="BI33" s="62">
        <v>160.56979065007147</v>
      </c>
      <c r="BJ33" s="62">
        <v>167.99280651799074</v>
      </c>
      <c r="BK33" s="62">
        <v>175.89154429116138</v>
      </c>
      <c r="BL33" s="62">
        <v>183.96998041795646</v>
      </c>
      <c r="BM33" s="62">
        <v>192.38114451979015</v>
      </c>
      <c r="BN33" s="62">
        <v>200.94023862973046</v>
      </c>
      <c r="BO33" s="62">
        <v>209.61168502206658</v>
      </c>
      <c r="BP33" s="62">
        <v>218.55350143150704</v>
      </c>
      <c r="BQ33" s="62">
        <v>227.78693656310355</v>
      </c>
      <c r="BR33" s="62">
        <v>237.33285239523224</v>
      </c>
      <c r="BS33" s="62">
        <v>247.21412413995773</v>
      </c>
      <c r="BT33" s="62">
        <v>257.4419827568597</v>
      </c>
      <c r="BU33" s="62">
        <v>268.0566859328175</v>
      </c>
      <c r="BV33" s="62">
        <v>279.0733218463912</v>
      </c>
      <c r="BW33" s="62">
        <v>290.509166515634</v>
      </c>
      <c r="BX33" s="62">
        <v>302.3966909205956</v>
      </c>
      <c r="BY33" s="62">
        <v>314.7466766866522</v>
      </c>
      <c r="BZ33" s="62">
        <v>327.59516231944565</v>
      </c>
      <c r="CA33" s="62">
        <v>340.942687929211</v>
      </c>
      <c r="CB33" s="62">
        <v>354.8152134049557</v>
      </c>
      <c r="CC33" s="62">
        <v>369.21773844841175</v>
      </c>
      <c r="CD33" s="62">
        <v>384.19299451185606</v>
      </c>
      <c r="CE33" s="62">
        <v>399.70873660073033</v>
      </c>
      <c r="CF33" s="62">
        <v>415.81599833580407</v>
      </c>
      <c r="CG33" s="62">
        <v>432.52763890719814</v>
      </c>
      <c r="CH33" s="62">
        <v>449.82459098986936</v>
      </c>
      <c r="CI33" s="62">
        <v>467.7502424798688</v>
      </c>
      <c r="CJ33" s="62">
        <v>486.3279456154489</v>
      </c>
      <c r="CK33" s="62">
        <v>505.5770350951587</v>
      </c>
      <c r="CL33" s="62">
        <v>525.5378047053853</v>
      </c>
      <c r="CM33" s="62">
        <v>546.2377273611329</v>
      </c>
      <c r="CN33" s="62">
        <v>567.7358976084741</v>
      </c>
      <c r="CO33" s="62">
        <v>590.0654489597433</v>
      </c>
      <c r="CP33" s="62">
        <v>613.2758777246711</v>
      </c>
      <c r="CQ33" s="62">
        <v>637.4142477254996</v>
      </c>
      <c r="CR33" s="62">
        <v>662.4894113880389</v>
      </c>
      <c r="CS33" s="62">
        <v>688.5471871184773</v>
      </c>
      <c r="CT33" s="62">
        <v>715.619120384848</v>
      </c>
      <c r="CU33" s="62">
        <v>743.6879095371819</v>
      </c>
      <c r="CV33" s="62">
        <v>772.857583657732</v>
      </c>
      <c r="CW33" s="62">
        <v>803.1221314706667</v>
      </c>
    </row>
    <row r="34" spans="1:101" ht="12.75" customHeight="1">
      <c r="A34" s="51"/>
      <c r="B34" s="51"/>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row>
    <row r="35" spans="1:101" ht="12.75" customHeight="1">
      <c r="A35" s="51" t="s">
        <v>135</v>
      </c>
      <c r="B35" s="51"/>
      <c r="C35" s="70"/>
      <c r="D35" s="63">
        <v>0.041100000000000005</v>
      </c>
      <c r="E35" s="63">
        <v>0.044500000000000005</v>
      </c>
      <c r="F35" s="63">
        <v>0.048499999999999995</v>
      </c>
      <c r="G35" s="63">
        <v>0.050499999999999996</v>
      </c>
      <c r="H35" s="63">
        <v>0.0518</v>
      </c>
      <c r="I35" s="63">
        <v>0.0533</v>
      </c>
      <c r="J35" s="63">
        <v>0.0548</v>
      </c>
      <c r="K35" s="63">
        <v>0.055</v>
      </c>
      <c r="L35" s="63">
        <v>0.055</v>
      </c>
      <c r="M35" s="63">
        <v>0.055</v>
      </c>
      <c r="N35" s="63">
        <v>0.055</v>
      </c>
      <c r="O35" s="63">
        <v>0.055</v>
      </c>
      <c r="P35" s="63">
        <v>0.055</v>
      </c>
      <c r="Q35" s="63">
        <v>0.055</v>
      </c>
      <c r="R35" s="63">
        <v>0.055</v>
      </c>
      <c r="S35" s="63">
        <v>0.0565</v>
      </c>
      <c r="T35" s="63">
        <v>0.058</v>
      </c>
      <c r="U35" s="63">
        <v>0.059500000000000004</v>
      </c>
      <c r="V35" s="63">
        <v>0.06</v>
      </c>
      <c r="W35" s="63">
        <v>0.06</v>
      </c>
      <c r="X35" s="63">
        <v>0.06</v>
      </c>
      <c r="Y35" s="63">
        <v>0.06</v>
      </c>
      <c r="Z35" s="63">
        <v>0.06</v>
      </c>
      <c r="AA35" s="63">
        <v>0.06</v>
      </c>
      <c r="AB35" s="63">
        <v>0.06</v>
      </c>
      <c r="AC35" s="63">
        <v>0.06</v>
      </c>
      <c r="AD35" s="63">
        <v>0.06</v>
      </c>
      <c r="AE35" s="63">
        <v>0.06</v>
      </c>
      <c r="AF35" s="63">
        <v>0.06</v>
      </c>
      <c r="AG35" s="63">
        <v>0.06</v>
      </c>
      <c r="AH35" s="63">
        <v>0.06</v>
      </c>
      <c r="AI35" s="63">
        <v>0.06</v>
      </c>
      <c r="AJ35" s="63">
        <v>0.06</v>
      </c>
      <c r="AK35" s="63">
        <v>0.06</v>
      </c>
      <c r="AL35" s="63">
        <v>0.06</v>
      </c>
      <c r="AM35" s="63">
        <v>0.06</v>
      </c>
      <c r="AN35" s="63">
        <v>0.06</v>
      </c>
      <c r="AO35" s="63">
        <v>0.06</v>
      </c>
      <c r="AP35" s="63">
        <v>0.06</v>
      </c>
      <c r="AQ35" s="63">
        <v>0.06</v>
      </c>
      <c r="AR35" s="63">
        <v>0.06</v>
      </c>
      <c r="AS35" s="63">
        <v>0.06</v>
      </c>
      <c r="AT35" s="63">
        <v>0.06</v>
      </c>
      <c r="AU35" s="63">
        <v>0.06</v>
      </c>
      <c r="AV35" s="63">
        <v>0.06</v>
      </c>
      <c r="AW35" s="63">
        <v>0.06</v>
      </c>
      <c r="AX35" s="63">
        <v>0.06</v>
      </c>
      <c r="AY35" s="63">
        <v>0.06</v>
      </c>
      <c r="AZ35" s="63">
        <v>0.06</v>
      </c>
      <c r="BA35" s="63">
        <v>0.06</v>
      </c>
      <c r="BB35" s="63">
        <v>0.06</v>
      </c>
      <c r="BC35" s="63">
        <v>0.06</v>
      </c>
      <c r="BD35" s="63">
        <v>0.06</v>
      </c>
      <c r="BE35" s="63">
        <v>0.06</v>
      </c>
      <c r="BF35" s="63">
        <v>0.06</v>
      </c>
      <c r="BG35" s="63">
        <v>0.06</v>
      </c>
      <c r="BH35" s="63">
        <v>0.06</v>
      </c>
      <c r="BI35" s="63">
        <v>0.06</v>
      </c>
      <c r="BJ35" s="63">
        <v>0.06</v>
      </c>
      <c r="BK35" s="63">
        <v>0.06</v>
      </c>
      <c r="BL35" s="63">
        <v>0.06</v>
      </c>
      <c r="BM35" s="63">
        <v>0.06</v>
      </c>
      <c r="BN35" s="63">
        <v>0.06</v>
      </c>
      <c r="BO35" s="63">
        <v>0.06</v>
      </c>
      <c r="BP35" s="63">
        <v>0.06</v>
      </c>
      <c r="BQ35" s="63">
        <v>0.06</v>
      </c>
      <c r="BR35" s="63">
        <v>0.06</v>
      </c>
      <c r="BS35" s="63">
        <v>0.06</v>
      </c>
      <c r="BT35" s="63">
        <v>0.06</v>
      </c>
      <c r="BU35" s="63">
        <v>0.06</v>
      </c>
      <c r="BV35" s="63">
        <v>0.06</v>
      </c>
      <c r="BW35" s="63">
        <v>0.06</v>
      </c>
      <c r="BX35" s="63">
        <v>0.06</v>
      </c>
      <c r="BY35" s="63">
        <v>0.06</v>
      </c>
      <c r="BZ35" s="63">
        <v>0.06</v>
      </c>
      <c r="CA35" s="63">
        <v>0.06</v>
      </c>
      <c r="CB35" s="63">
        <v>0.06</v>
      </c>
      <c r="CC35" s="63">
        <v>0.06</v>
      </c>
      <c r="CD35" s="63">
        <v>0.06</v>
      </c>
      <c r="CE35" s="63">
        <v>0.06</v>
      </c>
      <c r="CF35" s="63">
        <v>0.06</v>
      </c>
      <c r="CG35" s="63">
        <v>0.06</v>
      </c>
      <c r="CH35" s="63">
        <v>0.06</v>
      </c>
      <c r="CI35" s="63">
        <v>0.06</v>
      </c>
      <c r="CJ35" s="63">
        <v>0.06</v>
      </c>
      <c r="CK35" s="63">
        <v>0.06</v>
      </c>
      <c r="CL35" s="63">
        <v>0.06</v>
      </c>
      <c r="CM35" s="63">
        <v>0.06</v>
      </c>
      <c r="CN35" s="63">
        <v>0.06</v>
      </c>
      <c r="CO35" s="63">
        <v>0.06</v>
      </c>
      <c r="CP35" s="63">
        <v>0.06</v>
      </c>
      <c r="CQ35" s="63">
        <v>0.06</v>
      </c>
      <c r="CR35" s="63">
        <v>0.06</v>
      </c>
      <c r="CS35" s="63">
        <v>0.06</v>
      </c>
      <c r="CT35" s="63">
        <v>0.06</v>
      </c>
      <c r="CU35" s="63">
        <v>0.06</v>
      </c>
      <c r="CV35" s="63">
        <v>0.06</v>
      </c>
      <c r="CW35" s="63">
        <v>0.06</v>
      </c>
    </row>
    <row r="36" spans="1:101" ht="12.75" customHeight="1">
      <c r="A36" s="51"/>
      <c r="B36" s="51"/>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row>
    <row r="37" spans="1:97" ht="12.75" customHeight="1">
      <c r="A37" s="43" t="s">
        <v>59</v>
      </c>
      <c r="B37" s="4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row>
    <row r="38" spans="1:101" ht="12.75" customHeight="1">
      <c r="A38" s="49" t="s">
        <v>21</v>
      </c>
      <c r="B38" s="52"/>
      <c r="C38" s="37"/>
      <c r="D38" s="61">
        <f>D$31-D$33</f>
        <v>221.395</v>
      </c>
      <c r="E38" s="61">
        <f aca="true" t="shared" si="6" ref="E38:BP38">E$31-E$33</f>
        <v>231.20600000000002</v>
      </c>
      <c r="F38" s="61">
        <f t="shared" si="6"/>
        <v>241.891</v>
      </c>
      <c r="G38" s="61">
        <f t="shared" si="6"/>
        <v>252.045</v>
      </c>
      <c r="H38" s="61">
        <f t="shared" si="6"/>
        <v>261.043</v>
      </c>
      <c r="I38" s="61">
        <f t="shared" si="6"/>
        <v>272.1164912539456</v>
      </c>
      <c r="J38" s="61">
        <f t="shared" si="6"/>
        <v>283.9552806785704</v>
      </c>
      <c r="K38" s="61">
        <f t="shared" si="6"/>
        <v>296.57290285486863</v>
      </c>
      <c r="L38" s="61">
        <f t="shared" si="6"/>
        <v>309.5552451220799</v>
      </c>
      <c r="M38" s="61">
        <f t="shared" si="6"/>
        <v>323.0877728698677</v>
      </c>
      <c r="N38" s="61">
        <f t="shared" si="6"/>
        <v>337.0379376166302</v>
      </c>
      <c r="O38" s="61">
        <f t="shared" si="6"/>
        <v>351.5358804521955</v>
      </c>
      <c r="P38" s="61">
        <f t="shared" si="6"/>
        <v>366.4101537348439</v>
      </c>
      <c r="Q38" s="61">
        <f t="shared" si="6"/>
        <v>381.66828649604963</v>
      </c>
      <c r="R38" s="61">
        <f t="shared" si="6"/>
        <v>397.36651588085397</v>
      </c>
      <c r="S38" s="61">
        <f t="shared" si="6"/>
        <v>413.6301962364637</v>
      </c>
      <c r="T38" s="61">
        <f t="shared" si="6"/>
        <v>430.43972825489567</v>
      </c>
      <c r="U38" s="61">
        <f t="shared" si="6"/>
        <v>447.8723871098474</v>
      </c>
      <c r="V38" s="61">
        <f t="shared" si="6"/>
        <v>465.96845747650906</v>
      </c>
      <c r="W38" s="61">
        <f t="shared" si="6"/>
        <v>484.70154677340145</v>
      </c>
      <c r="X38" s="61">
        <f t="shared" si="6"/>
        <v>504.1445230008903</v>
      </c>
      <c r="Y38" s="61">
        <f t="shared" si="6"/>
        <v>524.3054047775713</v>
      </c>
      <c r="Z38" s="61">
        <f t="shared" si="6"/>
        <v>545.1893618389536</v>
      </c>
      <c r="AA38" s="61">
        <f t="shared" si="6"/>
        <v>566.9133837067684</v>
      </c>
      <c r="AB38" s="61">
        <f t="shared" si="6"/>
        <v>589.5843555676976</v>
      </c>
      <c r="AC38" s="61">
        <f t="shared" si="6"/>
        <v>613.2848962985433</v>
      </c>
      <c r="AD38" s="61">
        <f t="shared" si="6"/>
        <v>638.1212853683181</v>
      </c>
      <c r="AE38" s="61">
        <f t="shared" si="6"/>
        <v>664.071780635789</v>
      </c>
      <c r="AF38" s="61">
        <f t="shared" si="6"/>
        <v>691.1469687287254</v>
      </c>
      <c r="AG38" s="61">
        <f t="shared" si="6"/>
        <v>719.4181040020809</v>
      </c>
      <c r="AH38" s="61">
        <f t="shared" si="6"/>
        <v>748.7939773398343</v>
      </c>
      <c r="AI38" s="61">
        <f t="shared" si="6"/>
        <v>779.3098290381213</v>
      </c>
      <c r="AJ38" s="61">
        <f t="shared" si="6"/>
        <v>810.8866032715001</v>
      </c>
      <c r="AK38" s="61">
        <f t="shared" si="6"/>
        <v>843.5640297381881</v>
      </c>
      <c r="AL38" s="61">
        <f t="shared" si="6"/>
        <v>877.3189503912977</v>
      </c>
      <c r="AM38" s="61">
        <f t="shared" si="6"/>
        <v>912.1616903818752</v>
      </c>
      <c r="AN38" s="61">
        <f t="shared" si="6"/>
        <v>948.137817807405</v>
      </c>
      <c r="AO38" s="61">
        <f t="shared" si="6"/>
        <v>985.2267973162404</v>
      </c>
      <c r="AP38" s="61">
        <f t="shared" si="6"/>
        <v>1023.4560476813524</v>
      </c>
      <c r="AQ38" s="61">
        <f t="shared" si="6"/>
        <v>1062.7205722203244</v>
      </c>
      <c r="AR38" s="61">
        <f t="shared" si="6"/>
        <v>1103.2312933989897</v>
      </c>
      <c r="AS38" s="61">
        <f t="shared" si="6"/>
        <v>1144.8428403765913</v>
      </c>
      <c r="AT38" s="61">
        <f t="shared" si="6"/>
        <v>1187.6466509695501</v>
      </c>
      <c r="AU38" s="61">
        <f t="shared" si="6"/>
        <v>1231.8975781905622</v>
      </c>
      <c r="AV38" s="61">
        <f t="shared" si="6"/>
        <v>1277.702927450869</v>
      </c>
      <c r="AW38" s="61">
        <f t="shared" si="6"/>
        <v>1325.0864163756853</v>
      </c>
      <c r="AX38" s="61">
        <f t="shared" si="6"/>
        <v>1374.206936907536</v>
      </c>
      <c r="AY38" s="61">
        <f t="shared" si="6"/>
        <v>1425.0587031792675</v>
      </c>
      <c r="AZ38" s="61">
        <f t="shared" si="6"/>
        <v>1477.9957135063373</v>
      </c>
      <c r="BA38" s="61">
        <f t="shared" si="6"/>
        <v>1532.8658417582592</v>
      </c>
      <c r="BB38" s="61">
        <f t="shared" si="6"/>
        <v>1589.8921907179338</v>
      </c>
      <c r="BC38" s="61">
        <f t="shared" si="6"/>
        <v>1648.834702500469</v>
      </c>
      <c r="BD38" s="61">
        <f t="shared" si="6"/>
        <v>1710.1213974101142</v>
      </c>
      <c r="BE38" s="61">
        <f t="shared" si="6"/>
        <v>1773.835694291338</v>
      </c>
      <c r="BF38" s="61">
        <f t="shared" si="6"/>
        <v>1839.8688706563416</v>
      </c>
      <c r="BG38" s="61">
        <f t="shared" si="6"/>
        <v>1908.1505445293637</v>
      </c>
      <c r="BH38" s="61">
        <f t="shared" si="6"/>
        <v>1978.9522859934518</v>
      </c>
      <c r="BI38" s="61">
        <f t="shared" si="6"/>
        <v>2052.1602415067446</v>
      </c>
      <c r="BJ38" s="61">
        <f t="shared" si="6"/>
        <v>2127.6699462372067</v>
      </c>
      <c r="BK38" s="61">
        <f t="shared" si="6"/>
        <v>2205.597177654363</v>
      </c>
      <c r="BL38" s="61">
        <f t="shared" si="6"/>
        <v>2286.1710144605654</v>
      </c>
      <c r="BM38" s="61">
        <f t="shared" si="6"/>
        <v>2369.4917481798466</v>
      </c>
      <c r="BN38" s="61">
        <f t="shared" si="6"/>
        <v>2455.9062712614614</v>
      </c>
      <c r="BO38" s="61">
        <f t="shared" si="6"/>
        <v>2545.6159160493817</v>
      </c>
      <c r="BP38" s="61">
        <f t="shared" si="6"/>
        <v>2638.556001170761</v>
      </c>
      <c r="BQ38" s="61">
        <f aca="true" t="shared" si="7" ref="BQ38:CW38">BQ$31-BQ$33</f>
        <v>2734.9727534413514</v>
      </c>
      <c r="BR38" s="61">
        <f t="shared" si="7"/>
        <v>2835.047646835754</v>
      </c>
      <c r="BS38" s="61">
        <f t="shared" si="7"/>
        <v>2938.760074776651</v>
      </c>
      <c r="BT38" s="61">
        <f t="shared" si="7"/>
        <v>3046.2497038592846</v>
      </c>
      <c r="BU38" s="61">
        <f t="shared" si="7"/>
        <v>3157.573596310337</v>
      </c>
      <c r="BV38" s="61">
        <f t="shared" si="7"/>
        <v>3272.8534306685506</v>
      </c>
      <c r="BW38" s="61">
        <f t="shared" si="7"/>
        <v>3392.2229098571106</v>
      </c>
      <c r="BX38" s="61">
        <f t="shared" si="7"/>
        <v>3515.827748145556</v>
      </c>
      <c r="BY38" s="61">
        <f t="shared" si="7"/>
        <v>3643.8322375001358</v>
      </c>
      <c r="BZ38" s="61">
        <f t="shared" si="7"/>
        <v>3776.430061988965</v>
      </c>
      <c r="CA38" s="61">
        <f t="shared" si="7"/>
        <v>3913.8646103962305</v>
      </c>
      <c r="CB38" s="61">
        <f t="shared" si="7"/>
        <v>4056.114579651817</v>
      </c>
      <c r="CC38" s="61">
        <f t="shared" si="7"/>
        <v>4203.581263904608</v>
      </c>
      <c r="CD38" s="61">
        <f t="shared" si="7"/>
        <v>4356.243153572416</v>
      </c>
      <c r="CE38" s="61">
        <f t="shared" si="7"/>
        <v>4514.755705321569</v>
      </c>
      <c r="CF38" s="61">
        <f t="shared" si="7"/>
        <v>4678.909983824247</v>
      </c>
      <c r="CG38" s="61">
        <f t="shared" si="7"/>
        <v>4849.153263142004</v>
      </c>
      <c r="CH38" s="61">
        <f t="shared" si="7"/>
        <v>5025.849730069084</v>
      </c>
      <c r="CI38" s="61">
        <f t="shared" si="7"/>
        <v>5208.9833321714805</v>
      </c>
      <c r="CJ38" s="61">
        <f t="shared" si="7"/>
        <v>5399.021167146119</v>
      </c>
      <c r="CK38" s="61">
        <f t="shared" si="7"/>
        <v>5596.233355409383</v>
      </c>
      <c r="CL38" s="61">
        <f t="shared" si="7"/>
        <v>5800.520393473233</v>
      </c>
      <c r="CM38" s="61">
        <f t="shared" si="7"/>
        <v>6012.59486453037</v>
      </c>
      <c r="CN38" s="61">
        <f t="shared" si="7"/>
        <v>6232.3642563620615</v>
      </c>
      <c r="CO38" s="61">
        <f t="shared" si="7"/>
        <v>6460.20280036054</v>
      </c>
      <c r="CP38" s="61">
        <f t="shared" si="7"/>
        <v>6696.245425320378</v>
      </c>
      <c r="CQ38" s="61">
        <f t="shared" si="7"/>
        <v>6940.920914434476</v>
      </c>
      <c r="CR38" s="61">
        <f t="shared" si="7"/>
        <v>7194.352268131235</v>
      </c>
      <c r="CS38" s="61">
        <f t="shared" si="7"/>
        <v>7457.043224317269</v>
      </c>
      <c r="CT38" s="61">
        <f t="shared" si="7"/>
        <v>7728.982824295968</v>
      </c>
      <c r="CU38" s="61">
        <f t="shared" si="7"/>
        <v>8011.033186241379</v>
      </c>
      <c r="CV38" s="61">
        <f t="shared" si="7"/>
        <v>8302.870630994239</v>
      </c>
      <c r="CW38" s="61">
        <f t="shared" si="7"/>
        <v>8605.367134236936</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 New Zealand Superannuation Fund Contribution Rate Model - BEFU 2014 Update – 15 May 2014</dc:title>
  <dc:subject/>
  <dc:creator>New Zealand Treasury</dc:creator>
  <cp:keywords/>
  <dc:description/>
  <cp:lastModifiedBy>Gavin Hamilton [CASS]</cp:lastModifiedBy>
  <cp:lastPrinted>2013-05-07T05:05:03Z</cp:lastPrinted>
  <dcterms:created xsi:type="dcterms:W3CDTF">2000-04-19T08:09:34Z</dcterms:created>
  <dcterms:modified xsi:type="dcterms:W3CDTF">2014-05-12T01:31:43Z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